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20" windowWidth="9090" windowHeight="2310"/>
  </bookViews>
  <sheets>
    <sheet name="PASN 007" sheetId="6" r:id="rId1"/>
    <sheet name="PASN 009" sheetId="7" r:id="rId2"/>
    <sheet name="PASN 014" sheetId="8" r:id="rId3"/>
    <sheet name="PASN 025" sheetId="9" r:id="rId4"/>
    <sheet name="PASN 030" sheetId="10" r:id="rId5"/>
    <sheet name="PASN 032" sheetId="11" r:id="rId6"/>
    <sheet name="PASN 033" sheetId="12" r:id="rId7"/>
    <sheet name="PASN 034" sheetId="13" r:id="rId8"/>
    <sheet name="PASN 038" sheetId="14" r:id="rId9"/>
    <sheet name="PASN 040" sheetId="15" r:id="rId10"/>
    <sheet name="PASN 041" sheetId="16" r:id="rId11"/>
    <sheet name="PASN 047" sheetId="17" r:id="rId12"/>
    <sheet name="PASN 048" sheetId="18" r:id="rId13"/>
    <sheet name="PASN 051" sheetId="19" r:id="rId14"/>
  </sheets>
  <definedNames>
    <definedName name="_xlnm._FilterDatabase" localSheetId="0" hidden="1">'PASN 007'!$A$9:$M$19</definedName>
    <definedName name="_xlnm.Print_Titles" localSheetId="0">'PASN 007'!$1:$9</definedName>
  </definedNames>
  <calcPr calcId="145621" fullCalcOnLoad="1"/>
</workbook>
</file>

<file path=xl/calcChain.xml><?xml version="1.0" encoding="utf-8"?>
<calcChain xmlns="http://schemas.openxmlformats.org/spreadsheetml/2006/main">
  <c r="I23" i="19" l="1"/>
  <c r="I22" i="19"/>
  <c r="I21" i="19"/>
  <c r="I20" i="19"/>
  <c r="I19" i="19"/>
  <c r="E11" i="19"/>
  <c r="O10" i="19"/>
  <c r="E10" i="19"/>
  <c r="I24" i="18"/>
  <c r="I23" i="18"/>
  <c r="I22" i="18"/>
  <c r="I21" i="18"/>
  <c r="I20" i="18"/>
  <c r="I19" i="18"/>
  <c r="E11" i="18"/>
  <c r="E10" i="18"/>
  <c r="I19" i="17"/>
  <c r="I18" i="17"/>
  <c r="I25" i="16"/>
  <c r="I24" i="16"/>
  <c r="I23" i="16"/>
  <c r="I22" i="16"/>
  <c r="I21" i="16"/>
  <c r="I20" i="16"/>
  <c r="I19" i="16"/>
  <c r="I18" i="16"/>
  <c r="E18" i="16"/>
  <c r="I17" i="16"/>
  <c r="E17" i="16"/>
  <c r="I16" i="16"/>
  <c r="E13" i="16"/>
  <c r="E12" i="16"/>
  <c r="E11" i="16"/>
  <c r="I21" i="15"/>
  <c r="I20" i="15"/>
  <c r="I19" i="15"/>
  <c r="E11" i="15"/>
  <c r="I26" i="14"/>
  <c r="I25" i="14"/>
  <c r="I24" i="14"/>
  <c r="I23" i="14"/>
  <c r="I22" i="14"/>
  <c r="I21" i="14"/>
  <c r="I20" i="14"/>
  <c r="I19" i="14"/>
  <c r="E13" i="14"/>
  <c r="E12" i="14"/>
  <c r="E11" i="14"/>
  <c r="E10" i="14"/>
  <c r="I22" i="13"/>
  <c r="I21" i="13"/>
  <c r="I20" i="13"/>
  <c r="I19" i="13"/>
  <c r="E11" i="13"/>
  <c r="E10" i="13"/>
  <c r="I24" i="12"/>
  <c r="I23" i="12"/>
  <c r="I22" i="12"/>
  <c r="I21" i="12"/>
  <c r="I20" i="12"/>
  <c r="I19" i="12"/>
  <c r="I18" i="12"/>
  <c r="I17" i="12"/>
  <c r="I16" i="12"/>
  <c r="I15" i="12"/>
  <c r="I32" i="11"/>
  <c r="I31" i="11"/>
  <c r="I30" i="11"/>
  <c r="I29" i="11"/>
  <c r="I28" i="11"/>
  <c r="I27" i="11"/>
  <c r="I26" i="11"/>
  <c r="I25" i="11"/>
  <c r="I24" i="11"/>
  <c r="I23" i="11"/>
  <c r="I22" i="11"/>
  <c r="E22" i="11"/>
  <c r="I21" i="11"/>
  <c r="I20" i="11"/>
  <c r="I19" i="11"/>
  <c r="E19" i="11"/>
  <c r="E14" i="11"/>
  <c r="E10" i="10"/>
  <c r="I19" i="10"/>
  <c r="I18" i="10"/>
  <c r="I23" i="9"/>
  <c r="I22" i="9"/>
  <c r="I21" i="9"/>
  <c r="I20" i="9"/>
  <c r="I19" i="9"/>
  <c r="E15" i="9"/>
  <c r="O10" i="9"/>
  <c r="I18" i="8"/>
  <c r="I17" i="8"/>
  <c r="E10" i="8"/>
  <c r="I26" i="7"/>
  <c r="I25" i="7"/>
  <c r="I24" i="7"/>
  <c r="I23" i="7"/>
  <c r="I22" i="7"/>
  <c r="I21" i="7"/>
  <c r="I20" i="7"/>
  <c r="I19" i="7"/>
  <c r="E17" i="7"/>
  <c r="E16" i="7"/>
  <c r="E11" i="7"/>
  <c r="E10" i="7"/>
  <c r="E11" i="6"/>
  <c r="E10" i="6"/>
</calcChain>
</file>

<file path=xl/sharedStrings.xml><?xml version="1.0" encoding="utf-8"?>
<sst xmlns="http://schemas.openxmlformats.org/spreadsheetml/2006/main" count="624" uniqueCount="249">
  <si>
    <t>Tipo de Procedimiento</t>
  </si>
  <si>
    <t>Breve Descripción</t>
  </si>
  <si>
    <t>Proveedor</t>
  </si>
  <si>
    <t>Monto</t>
  </si>
  <si>
    <t>Preadjudicación</t>
  </si>
  <si>
    <t>INST. BENEFICIARIA:</t>
  </si>
  <si>
    <t>Observaciones</t>
  </si>
  <si>
    <t>Fecha Aprobacion Adjudicación</t>
  </si>
  <si>
    <t>Beneficiario</t>
  </si>
  <si>
    <t>Fecha de Aprobacion</t>
  </si>
  <si>
    <t>Aprobado</t>
  </si>
  <si>
    <t>Monto Estimado en $</t>
  </si>
  <si>
    <t xml:space="preserve">N° Proyecto </t>
  </si>
  <si>
    <t>Fecha de Remisión al BID</t>
  </si>
  <si>
    <t>Fecha Aprobación BID</t>
  </si>
  <si>
    <t>Fecha de Aprobacion PCC</t>
  </si>
  <si>
    <t>INTI</t>
  </si>
  <si>
    <t>ME-2021-14557627-APN-FONARSEC#ANPIDTYI</t>
  </si>
  <si>
    <t>ME-2021-41707928-APN-DNFONARSEC#ANPIDTYI</t>
  </si>
  <si>
    <t>PROCEDIMIENTOS</t>
  </si>
  <si>
    <t>UNIVERSIDAD DE RIO NEGRO</t>
  </si>
  <si>
    <t>BIO-OPTIC SRL</t>
  </si>
  <si>
    <t>CD Nº 01/2023 - Precio CIP no incluye IVA</t>
  </si>
  <si>
    <t>USD 23455</t>
  </si>
  <si>
    <t>Cámara color Leica K3C,EPI iluminador y fuente de luorescencia para microscopio DM750</t>
  </si>
  <si>
    <t>Plataforma de modelado matemático GAMS base y el Solver GAMS BARON</t>
  </si>
  <si>
    <t xml:space="preserve">CD Nº 02/2023 </t>
  </si>
  <si>
    <t xml:space="preserve">GAMS Development
Corporation
</t>
  </si>
  <si>
    <t>USD 1400</t>
  </si>
  <si>
    <t>Secador spray tipo Buchi Modelo S-300 Advanced Pro con accesorio para la obtención de diferentes tamaños de partículas.</t>
  </si>
  <si>
    <t>DESIERTO</t>
  </si>
  <si>
    <t>SC 02/2023-DESIERTO 29/02/2024</t>
  </si>
  <si>
    <t>02/11/2023  29/02/2024</t>
  </si>
  <si>
    <t>Compra Directa</t>
  </si>
  <si>
    <t>Solicitud de Cotizacion</t>
  </si>
  <si>
    <t>JUGOS SA - UNRN</t>
  </si>
  <si>
    <t>009</t>
  </si>
  <si>
    <t>UNSAM</t>
  </si>
  <si>
    <t>Centrifuga de Mesa Refrigerada y Rotor.</t>
  </si>
  <si>
    <t>MICROLAT SRL</t>
  </si>
  <si>
    <t>CD Nº 01/2024  ( Sin IVA Incluido )</t>
  </si>
  <si>
    <t>26/03/52024</t>
  </si>
  <si>
    <t>USD 14.000,00,-</t>
  </si>
  <si>
    <t>Filtro tangencial de fibra hueca para ultrafiltración de 10Kda</t>
  </si>
  <si>
    <t>SC Nº 01/2024</t>
  </si>
  <si>
    <t>DESIERTO - 30/07/2024</t>
  </si>
  <si>
    <t>Filtro tangencial de fibra hueca de Laboratorio para ultrafiltración de 30KDa.</t>
  </si>
  <si>
    <t>Filtro tangencial de fibra hueca de laboratorio para ultrafiltración de 10KDa</t>
  </si>
  <si>
    <t>Filtro tangencial de fibra hueca de laboratorio para ultrafiltración (5KDa)</t>
  </si>
  <si>
    <t>Filtro tangencial de fibra hueca de laboratorio para microfiltración (0.1 μm)</t>
  </si>
  <si>
    <t>TOMORROW FOODS SAS</t>
  </si>
  <si>
    <t>Una Campana de extracción de gases para Laboratorio.</t>
  </si>
  <si>
    <t>BIOTEC -BTC INSTRUMENTAL
CIENTIFICO SA</t>
  </si>
  <si>
    <t>CP Nº 01/2024 ( NO INCLUYE IVA )</t>
  </si>
  <si>
    <t>BIOTEC -BTC INSTRUMENTAL</t>
  </si>
  <si>
    <t>USD 4.800,00,-</t>
  </si>
  <si>
    <t>SC Nº 02/2024 - 2º llamado</t>
  </si>
  <si>
    <t>UNSAM  - Tomorrow Foods SAS</t>
  </si>
  <si>
    <t>Comparacion de Precios</t>
  </si>
  <si>
    <t>NORDESTE ALIMENTOS S.A</t>
  </si>
  <si>
    <t>UTN</t>
  </si>
  <si>
    <t>Estufa de Cultivo - Marca: San Jor - Modelo: SL17C / SE45T Estufa de Esterilización - ca: San Jor - Modelo: SE45T</t>
  </si>
  <si>
    <t>COECH División Biomedica ( Gentile Manuel )</t>
  </si>
  <si>
    <t>CP Nº 01-2024 ( NO INCLUYE IVA )</t>
  </si>
  <si>
    <t>COECH División Biometrica</t>
  </si>
  <si>
    <t>USD 1.882,40.-</t>
  </si>
  <si>
    <t>Baño termostatizado</t>
  </si>
  <si>
    <t>--</t>
  </si>
  <si>
    <t>SC 17/2024</t>
  </si>
  <si>
    <t>Viscosímetro</t>
  </si>
  <si>
    <t>NORDESTE ALIMENTOS S.A - UTN</t>
  </si>
  <si>
    <t xml:space="preserve">UNL </t>
  </si>
  <si>
    <t xml:space="preserve"> Dos ( 2 )  Picadora de carne con accesorio de mezclado.</t>
  </si>
  <si>
    <t>SUCESIÓN DE GARBARINO JUAN CARLOS ( Garbarino e Hijos )</t>
  </si>
  <si>
    <t>SC Nº 01-2024 ( NO INCLUYE IVA )</t>
  </si>
  <si>
    <t>SUCESIÓN DE GARBARINO JUAN CARLOS ( Garbarino e hijos )</t>
  </si>
  <si>
    <t>Una ( 1 )Mezcladora de carne de 100 litros.</t>
  </si>
  <si>
    <t>Una (1) Mezcladora de carne de 50 litros.</t>
  </si>
  <si>
    <t xml:space="preserve"> Una ( 1 ) Embutidora manual Vertical de 15 litros de capacidad.</t>
  </si>
  <si>
    <t>Una ( 1 ) Embutidora manual vertical de 15 kg capacidad.</t>
  </si>
  <si>
    <t>LA PIAMONTESA S.A</t>
  </si>
  <si>
    <t>Analizador de N (Destilador, digestor, depurador y colector).</t>
  </si>
  <si>
    <t>FOSS S.A</t>
  </si>
  <si>
    <t>CP Nº 01-2024</t>
  </si>
  <si>
    <t>USD 32.763,31</t>
  </si>
  <si>
    <t>UNL - LA PIAMONTESA</t>
  </si>
  <si>
    <t xml:space="preserve"> Quimfina SRL</t>
  </si>
  <si>
    <t>Ingeniería Básica de instalación de Obtención del laminado  de Soja desaceitado bajo condiciones especificadas por el cliente.</t>
  </si>
  <si>
    <t>SIT INGENIERIA SRL</t>
  </si>
  <si>
    <t>CS N° 01/2023 (NO INCLUYE IVA)</t>
  </si>
  <si>
    <t>USD 1.550,00,-</t>
  </si>
  <si>
    <t>UNL</t>
  </si>
  <si>
    <t>Ampliación laboratorios y oficinas contenedor FIQUNL.</t>
  </si>
  <si>
    <t xml:space="preserve">  Quimfina SRL - UNL- Ind Frig Recreo</t>
  </si>
  <si>
    <t>Contratacion Simple</t>
  </si>
  <si>
    <t>SC Nº 02-2024</t>
  </si>
  <si>
    <t>ALAJU SRL</t>
  </si>
  <si>
    <t>Comparacion de precios</t>
  </si>
  <si>
    <t>Sistema conformador y dosificador-marca GDG Modelo DPAC-110-5 para conformar, dosificar y tapar alfajores de 2 tapas y alfajores mini en 5 líneas</t>
  </si>
  <si>
    <t>GDG
INGENIERIA SRL</t>
  </si>
  <si>
    <t>CP Nº 01/2023 - No incluye IVA</t>
  </si>
  <si>
    <t>Maquina bañadora automática Marca GDG modelo BÑG-500 para bañar alfajores con baño de repostería en un ancho útil de 400mn</t>
  </si>
  <si>
    <t>CEPROCOR</t>
  </si>
  <si>
    <t>L 1 Horno eléctrico con anafe.</t>
  </si>
  <si>
    <t>NEOCIENTIFICA S.A</t>
  </si>
  <si>
    <t>SC Nº 01/2024 - No incluye IVA</t>
  </si>
  <si>
    <t>USD 255,90</t>
  </si>
  <si>
    <t>L 2 Balanza digital para desarrollo de masa en laboratorio.</t>
  </si>
  <si>
    <t>USD 310,00</t>
  </si>
  <si>
    <t>L 3 Material de Vidrio: Erlenmeyer.</t>
  </si>
  <si>
    <t>USD 329,40</t>
  </si>
  <si>
    <t>L 3 Material de Vidrio: Probeta 250ml</t>
  </si>
  <si>
    <t>L 3 Material de Vidrio: Probeta500 ml</t>
  </si>
  <si>
    <t>L 3 Material de Vidrio: Vasos de precipitado 250ml</t>
  </si>
  <si>
    <t>L 3 Material de Vidrio: Vasos de precipitado de 400 ml</t>
  </si>
  <si>
    <t>L 3 Material de acero inoxidable para desarrollo de masas en laboratorio: espátulas, Cucharas y pala,</t>
  </si>
  <si>
    <t>L 3  Material de acero inoxidable para desarrollo de masas en laboratorio: Bols.</t>
  </si>
  <si>
    <t>L 3 Material de acero inoxidable para desarrollo de masas en laboratorio: Cubeta</t>
  </si>
  <si>
    <t>L 3 Material plástico/descartable: Pote plástico con tapa</t>
  </si>
  <si>
    <t>CEPROCOR - LA TROJA - ALAJU</t>
  </si>
  <si>
    <t>Baño termostático con agitación.</t>
  </si>
  <si>
    <t xml:space="preserve"> Un Digestor.</t>
  </si>
  <si>
    <t>PAAM INSTRUMENTAL</t>
  </si>
  <si>
    <t>SC Nº 02/2023</t>
  </si>
  <si>
    <t>USD 8,500,00</t>
  </si>
  <si>
    <t>Un Destilador.</t>
  </si>
  <si>
    <t>USD 9.000,00</t>
  </si>
  <si>
    <t>Un ( 1 ) Colorímetro portátil.</t>
  </si>
  <si>
    <t>SC Nº 03/2024</t>
  </si>
  <si>
    <t>USD 5200,00</t>
  </si>
  <si>
    <t>BALANZA DE PRECISION</t>
  </si>
  <si>
    <t>ONE LAB SOLUTIONS S.A</t>
  </si>
  <si>
    <t>SC Nº 02/2024</t>
  </si>
  <si>
    <t>USD 1300,03</t>
  </si>
  <si>
    <t>BALANZA DE MESADA</t>
  </si>
  <si>
    <t>QUIMICA LAB SERVICE</t>
  </si>
  <si>
    <t>USD 600,00</t>
  </si>
  <si>
    <t>CENTRIGUGA DE MESADA</t>
  </si>
  <si>
    <t>USD 1897,95</t>
  </si>
  <si>
    <t>UNL - NUEVA ACEITERA DE TICINO SA</t>
  </si>
  <si>
    <t>Ingeniería
Metabólica SA</t>
  </si>
  <si>
    <t>Skid de Osmosis Inversa</t>
  </si>
  <si>
    <t>Lisa Roberto Matias (AF Sistemas)</t>
  </si>
  <si>
    <t>CP Nº 01-2023 - NO INCLUYE IVA</t>
  </si>
  <si>
    <t>Lisa Roberto
Matias (AF
Sistemas)</t>
  </si>
  <si>
    <t>USD 19475,11</t>
  </si>
  <si>
    <t>UNS</t>
  </si>
  <si>
    <t>Mezcladora en fundido –Miniextrusora</t>
  </si>
  <si>
    <t xml:space="preserve"> NANJING KAIRONG MACHINERY TECHNOLOGY CO., LTD</t>
  </si>
  <si>
    <t> NANJING KAIRONG MACHINERY TECHNOLOGY CO., LTD</t>
  </si>
  <si>
    <t>USD 20,300,00,-</t>
  </si>
  <si>
    <t>ING. METABOLICA SA- UNS</t>
  </si>
  <si>
    <t>Un Kits para determinación de la citoquina MS IFN-GMA.</t>
  </si>
  <si>
    <t>Becton Dickinson Argentina SRL</t>
  </si>
  <si>
    <t>CD Nº 01-2024 ( IVA INLUIDO )</t>
  </si>
  <si>
    <t>Un Kits para determinación de la citoquina MS TNF OPTEIA.</t>
  </si>
  <si>
    <t>Un Kits para determinación de la citoquina MS IL10 OPTEIA.</t>
  </si>
  <si>
    <t>Un Kits para determinación de la citoquina MS IL6 OPTEIA.</t>
  </si>
  <si>
    <t>Un ( 1 ) Freezer vertical - Capacidad 230 litros.</t>
  </si>
  <si>
    <t>FLAMINI
HOGAR S.R.L.</t>
  </si>
  <si>
    <t>SC Nº 01-2024</t>
  </si>
  <si>
    <t>Una ( 1 ) Exhibidora Verticial - Volumen 500 litros.</t>
  </si>
  <si>
    <t>DADONE ARGENTINA - UN DEL LITORAL</t>
  </si>
  <si>
    <t>USD 2.239,83-</t>
  </si>
  <si>
    <t xml:space="preserve">USD 1.871,80.-                 </t>
  </si>
  <si>
    <t xml:space="preserve">USD 2.083.57.-                 </t>
  </si>
  <si>
    <t xml:space="preserve">USD 1.295.43.-                 </t>
  </si>
  <si>
    <t>CROMATOGRAFO LIQUIDO</t>
  </si>
  <si>
    <t>SC Nº 01/2023</t>
  </si>
  <si>
    <t>D´AMICO SISTEMAS S.A.</t>
  </si>
  <si>
    <t>USD  42.970,00,-</t>
  </si>
  <si>
    <t>DESTILADOR MOLECULAR</t>
  </si>
  <si>
    <t>SHANGHAI VALUEN INDUSTRIAL CO, LTD</t>
  </si>
  <si>
    <t>CD Nº 01/2023</t>
  </si>
  <si>
    <t>USD 51.559</t>
  </si>
  <si>
    <t>Asesoramiento para instalación y puesta en
funcionamiento del equipo de destilación
molecular. Desarrollo del proceso para la
obtención de tocoferoles y Fito esteroles</t>
  </si>
  <si>
    <t>EDUARDO MOREIRA</t>
  </si>
  <si>
    <t>SD Nº 01/2024 (Duracion contratacion 6 meses)</t>
  </si>
  <si>
    <t>Servicio de adecuación de espacio físico existente en la FBCB-UNL para la instalación de un equipo de Destilación Molecular.</t>
  </si>
  <si>
    <t>UNL-Sembrar-Sibila -Coplasan-Humboldt</t>
  </si>
  <si>
    <t>Selección Directa</t>
  </si>
  <si>
    <t>Instituto Nacional de Tecnologia Agropecuaria</t>
  </si>
  <si>
    <t xml:space="preserve">UPBio SAS </t>
  </si>
  <si>
    <t>Separador centrifugo 1200 litros/h:</t>
  </si>
  <si>
    <t>S.C.T.SERVICIOS DE CALIDAD Y TECNOLOGIA S.A</t>
  </si>
  <si>
    <t>CP Nº 01/2023 ( NO INCLUYE IVA )</t>
  </si>
  <si>
    <t>Ricolat SRL</t>
  </si>
  <si>
    <t>Soplador con motor y accesorios- Marca Repicky - modelo
R2.0AV incluyendo 50 Difusores burbuja fina RG300,</t>
  </si>
  <si>
    <t>REPICKY S.A</t>
  </si>
  <si>
    <t>CD Nº 01/2023 ( NO INCLUYE IVA )</t>
  </si>
  <si>
    <t>---</t>
  </si>
  <si>
    <t>Tanque vertical de PRFV de 10m3 doble capa aislado con
poliuretano (50mm de espesor y 40kg/m3 de densidad),</t>
  </si>
  <si>
    <t>BRICHER S.A</t>
  </si>
  <si>
    <t>CP Nº 04/2023 ( NO INCLUYE IVA )</t>
  </si>
  <si>
    <t>Tanque vertical de PRFV de 7m3 con 6 patas metálicas.</t>
  </si>
  <si>
    <t>USD 6950,00</t>
  </si>
  <si>
    <t>UpBio SAS</t>
  </si>
  <si>
    <t>Concentrador al vacío - Granuladora 50Kg: Turbogranuladora en vacio Capacidad: 100 litros útiles. Capacidad productiva: 50 kg de
producto densidad promedio 0.5</t>
  </si>
  <si>
    <t>S.C.T. SERVICIOS DE
CALIDAD Y TECNOLOGIA
S.A.</t>
  </si>
  <si>
    <t>CP Nº 05/2023 ( NO INCLUYE IVA )</t>
  </si>
  <si>
    <t>Tema de Consultoría:“Obtención de extracto de levadura y B-glucanos/mananos para ser adicionado en alimento lácteo”
Periodo de Duración: 6 meses.</t>
  </si>
  <si>
    <t>LIC. GIMENA BRIGGILER</t>
  </si>
  <si>
    <t>Duración: 6 meses</t>
  </si>
  <si>
    <t>LIC GIMENA BRIGGILER</t>
  </si>
  <si>
    <t>UPBio SAS</t>
  </si>
  <si>
    <t>Autoclave por vapor de agua SCT Pharma Steam AVA-559-DP/VL.</t>
  </si>
  <si>
    <t>SCT PHARMA</t>
  </si>
  <si>
    <t>CP Nº 11-2024 ( SIN IVA INCLUIDO )</t>
  </si>
  <si>
    <t>$11.000.000,00,-</t>
  </si>
  <si>
    <t>Autoclave vertical</t>
  </si>
  <si>
    <t>SC Nº 10/2023 (IVA INCLUIDO)</t>
  </si>
  <si>
    <t>ZELIAN SA</t>
  </si>
  <si>
    <t>$ 6.392.535,20.-</t>
  </si>
  <si>
    <t>Agitador Vortex</t>
  </si>
  <si>
    <t>LOBOV Y CIA SA</t>
  </si>
  <si>
    <t>USD 516,96.-</t>
  </si>
  <si>
    <t>Ricolact SRL- UpBio SAS - INTA - INTI</t>
  </si>
  <si>
    <t>USD 21.400</t>
  </si>
  <si>
    <t>USD 11.750,00</t>
  </si>
  <si>
    <t>Terna</t>
  </si>
  <si>
    <t>CONICET</t>
  </si>
  <si>
    <t>Beneficial Germs S.A.</t>
  </si>
  <si>
    <t>Ultrafreezer (ó Freezer -80 °C)</t>
  </si>
  <si>
    <t xml:space="preserve">SC 01-23  IVA no incluido </t>
  </si>
  <si>
    <t>Instrumentalia S.A</t>
  </si>
  <si>
    <t>USD 21.900,00.-</t>
  </si>
  <si>
    <t>BIOFERMENTADOR</t>
  </si>
  <si>
    <t>Vigenius Biotech S.A.</t>
  </si>
  <si>
    <t>Comparacion de PRECIOS - IVA no incluido</t>
  </si>
  <si>
    <t>CONICET y Beneficial Germs S.A.</t>
  </si>
  <si>
    <t>UNAHUR</t>
  </si>
  <si>
    <t>ESPECTROFOTOMETRO</t>
  </si>
  <si>
    <t>ONE LAB SOLUTIONS S.A.</t>
  </si>
  <si>
    <t>USD 56.288,57.-</t>
  </si>
  <si>
    <t>CABINA DE FLUJO LAMINAR</t>
  </si>
  <si>
    <t>22 ítems-Material descartables.</t>
  </si>
  <si>
    <t>4.761.516,96.-</t>
  </si>
  <si>
    <t>4 Ítems-.Pipetas automáticas.</t>
  </si>
  <si>
    <t>UNIVERSIDAD NACIONAL DE HURLINGHAM - LIPOTECH SA</t>
  </si>
  <si>
    <t>UNVM</t>
  </si>
  <si>
    <t>LIOFILIZADOR</t>
  </si>
  <si>
    <t>TUKSON LIOFILIZACIÓN DE MICELI,
GUSTAVO JAVIER.</t>
  </si>
  <si>
    <t>CD Nº 01/2024</t>
  </si>
  <si>
    <t>CARD SOLUTIONS S.A.S.</t>
  </si>
  <si>
    <t>MAJESTIC CONSTRUCCIONES Y SERVICIOS S.A.</t>
  </si>
  <si>
    <t>USD 19.608,22</t>
  </si>
  <si>
    <t>HOMOGENEIZADOR DE ALTA PRESIÓN</t>
  </si>
  <si>
    <t>UNVM -  CARD Solutions SAS</t>
  </si>
  <si>
    <t>CP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</si>
</sst>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dd/mm/yyyy;@"/>
    <numFmt numFmtId="180" formatCode="&quot;$&quot;\ #,##0.00"/>
  </numFmts>
  <fonts count="14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1"/>
      <name val="CG Times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name val="CG Times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14" fontId="0" fillId="3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14" fontId="5" fillId="5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justify" vertical="center" wrapText="1"/>
    </xf>
    <xf numFmtId="4" fontId="4" fillId="6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10" fillId="0" borderId="0" xfId="0" applyFont="1"/>
    <xf numFmtId="180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9" fontId="1" fillId="7" borderId="0" xfId="0" applyNumberFormat="1" applyFont="1" applyFill="1" applyAlignment="1">
      <alignment vertical="center"/>
    </xf>
    <xf numFmtId="0" fontId="5" fillId="0" borderId="0" xfId="0" applyFont="1"/>
    <xf numFmtId="14" fontId="5" fillId="0" borderId="6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/>
    </xf>
    <xf numFmtId="0" fontId="7" fillId="0" borderId="0" xfId="0" applyFont="1"/>
    <xf numFmtId="14" fontId="0" fillId="0" borderId="2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J23"/>
  <sheetViews>
    <sheetView tabSelected="1" zoomScaleNormal="100" workbookViewId="0">
      <pane xSplit="4" ySplit="9" topLeftCell="E10" activePane="bottomRight" state="frozen"/>
      <selection pane="topRight" activeCell="E1" sqref="E1"/>
      <selection pane="bottomLeft" activeCell="A7" sqref="A7"/>
      <selection pane="bottomRight" activeCell="D13" sqref="D13"/>
    </sheetView>
  </sheetViews>
  <sheetFormatPr baseColWidth="10" defaultRowHeight="12.75"/>
  <cols>
    <col min="1" max="1" width="13.7109375" style="3" customWidth="1"/>
    <col min="2" max="2" width="19.42578125" style="3" customWidth="1"/>
    <col min="3" max="3" width="16.42578125" style="3" customWidth="1"/>
    <col min="4" max="4" width="58.28515625" style="3" customWidth="1"/>
    <col min="5" max="5" width="24.5703125" style="3" bestFit="1" customWidth="1"/>
    <col min="6" max="6" width="33.5703125" style="3" customWidth="1"/>
    <col min="7" max="7" width="17.42578125" style="3" customWidth="1"/>
    <col min="8" max="8" width="11.42578125" style="3"/>
    <col min="9" max="9" width="15.28515625" style="3" customWidth="1"/>
    <col min="10" max="10" width="17.7109375" style="24" customWidth="1"/>
    <col min="11" max="11" width="16.5703125" style="31" customWidth="1"/>
    <col min="12" max="12" width="25.42578125" style="33" customWidth="1"/>
    <col min="13" max="13" width="17.28515625" style="19" customWidth="1"/>
    <col min="14" max="16384" width="11.42578125" style="3"/>
  </cols>
  <sheetData>
    <row r="1" spans="1:244" ht="15.75">
      <c r="A1" s="82" t="s">
        <v>19</v>
      </c>
      <c r="B1" s="82"/>
      <c r="C1" s="82"/>
      <c r="D1" s="82"/>
      <c r="E1" s="6"/>
      <c r="F1" s="6"/>
      <c r="G1" s="6"/>
      <c r="H1" s="6"/>
      <c r="I1" s="22"/>
      <c r="J1" s="25"/>
      <c r="K1" s="30"/>
      <c r="L1" s="32"/>
      <c r="M1" s="27"/>
    </row>
    <row r="2" spans="1:244" ht="15.75">
      <c r="A2" s="18"/>
      <c r="B2" s="18"/>
      <c r="C2" s="18"/>
      <c r="D2" s="18"/>
      <c r="E2" s="6"/>
      <c r="F2" s="6"/>
      <c r="G2" s="6"/>
      <c r="H2" s="6"/>
      <c r="I2" s="22"/>
      <c r="J2" s="25"/>
      <c r="K2" s="30"/>
      <c r="L2" s="28"/>
      <c r="M2" s="2"/>
    </row>
    <row r="3" spans="1:244" ht="15.75" customHeight="1">
      <c r="F3" s="6"/>
      <c r="G3" s="2"/>
      <c r="H3" s="2"/>
      <c r="I3" s="22"/>
      <c r="J3" s="25"/>
      <c r="K3" s="30"/>
      <c r="L3" s="62"/>
      <c r="M3" s="63"/>
    </row>
    <row r="4" spans="1:244" ht="15.75">
      <c r="A4" s="7" t="s">
        <v>5</v>
      </c>
      <c r="B4" s="7"/>
      <c r="C4" s="87" t="s">
        <v>35</v>
      </c>
      <c r="D4" s="87"/>
      <c r="E4" s="87"/>
      <c r="F4" s="49"/>
      <c r="G4" s="2"/>
      <c r="H4" s="2"/>
      <c r="I4" s="22"/>
      <c r="J4" s="25"/>
      <c r="K4" s="30"/>
      <c r="L4" s="62"/>
      <c r="M4" s="63"/>
    </row>
    <row r="5" spans="1:244" ht="15.75">
      <c r="A5" s="7"/>
      <c r="B5" s="7"/>
      <c r="C5" s="87"/>
      <c r="D5" s="87"/>
      <c r="E5" s="87"/>
      <c r="F5" s="49"/>
      <c r="G5" s="2"/>
      <c r="H5" s="2"/>
      <c r="I5" s="22"/>
      <c r="J5" s="25"/>
      <c r="K5" s="30"/>
      <c r="L5" s="62"/>
      <c r="M5" s="63"/>
    </row>
    <row r="6" spans="1:244" ht="15.75">
      <c r="A6" s="7"/>
      <c r="B6" s="7"/>
      <c r="C6" s="7"/>
      <c r="D6" s="7"/>
      <c r="F6" s="51"/>
      <c r="G6" s="2"/>
      <c r="H6" s="2"/>
      <c r="I6" s="60"/>
      <c r="J6" s="61"/>
      <c r="K6" s="30"/>
      <c r="L6" s="45"/>
      <c r="M6" s="2"/>
    </row>
    <row r="7" spans="1:244" ht="17.25" customHeight="1">
      <c r="F7" s="1"/>
      <c r="G7" s="2"/>
      <c r="H7" s="2"/>
      <c r="I7" s="22"/>
      <c r="J7" s="25"/>
      <c r="K7" s="30"/>
    </row>
    <row r="8" spans="1:244" ht="15" customHeight="1">
      <c r="A8" s="8"/>
      <c r="B8" s="8"/>
      <c r="C8" s="8"/>
      <c r="D8" s="46"/>
      <c r="E8" s="8"/>
      <c r="F8" s="5"/>
      <c r="G8" s="4"/>
      <c r="H8" s="4"/>
      <c r="I8" s="8"/>
      <c r="J8" s="23"/>
      <c r="K8" s="83" t="s">
        <v>4</v>
      </c>
      <c r="L8" s="84"/>
      <c r="M8" s="85"/>
    </row>
    <row r="9" spans="1:244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9</v>
      </c>
      <c r="H9" s="9" t="s">
        <v>13</v>
      </c>
      <c r="I9" s="9" t="s">
        <v>14</v>
      </c>
      <c r="J9" s="9" t="s">
        <v>6</v>
      </c>
      <c r="K9" s="10" t="s">
        <v>7</v>
      </c>
      <c r="L9" s="9" t="s">
        <v>2</v>
      </c>
      <c r="M9" s="26" t="s">
        <v>3</v>
      </c>
    </row>
    <row r="10" spans="1:244" s="55" customFormat="1" ht="38.25">
      <c r="A10" s="44">
        <v>7</v>
      </c>
      <c r="B10" s="44" t="s">
        <v>20</v>
      </c>
      <c r="C10" s="44" t="s">
        <v>33</v>
      </c>
      <c r="D10" s="57" t="s">
        <v>24</v>
      </c>
      <c r="E10" s="56">
        <f>365.5*23455</f>
        <v>8572802.5</v>
      </c>
      <c r="F10" s="44" t="s">
        <v>21</v>
      </c>
      <c r="G10" s="54">
        <v>45216</v>
      </c>
      <c r="H10" s="53"/>
      <c r="I10" s="53"/>
      <c r="J10" s="44" t="s">
        <v>22</v>
      </c>
      <c r="K10" s="54">
        <v>45216</v>
      </c>
      <c r="L10" s="44" t="s">
        <v>21</v>
      </c>
      <c r="M10" s="65" t="s">
        <v>23</v>
      </c>
    </row>
    <row r="11" spans="1:244" s="55" customFormat="1" ht="38.25">
      <c r="A11" s="44">
        <v>7</v>
      </c>
      <c r="B11" s="44" t="s">
        <v>20</v>
      </c>
      <c r="C11" s="44" t="s">
        <v>33</v>
      </c>
      <c r="D11" s="58" t="s">
        <v>25</v>
      </c>
      <c r="E11" s="56">
        <f>1400*365.5</f>
        <v>511700</v>
      </c>
      <c r="F11" s="44" t="s">
        <v>27</v>
      </c>
      <c r="G11" s="54">
        <v>45226</v>
      </c>
      <c r="H11" s="53"/>
      <c r="I11" s="53"/>
      <c r="J11" s="44" t="s">
        <v>26</v>
      </c>
      <c r="K11" s="54">
        <v>45226</v>
      </c>
      <c r="L11" s="44" t="s">
        <v>27</v>
      </c>
      <c r="M11" s="65" t="s">
        <v>28</v>
      </c>
    </row>
    <row r="12" spans="1:244" s="11" customFormat="1" ht="48.75" customHeight="1">
      <c r="A12" s="44">
        <v>7</v>
      </c>
      <c r="B12" s="44" t="s">
        <v>20</v>
      </c>
      <c r="C12" s="44" t="s">
        <v>34</v>
      </c>
      <c r="D12" s="39" t="s">
        <v>29</v>
      </c>
      <c r="E12" s="56">
        <v>22170000</v>
      </c>
      <c r="F12" s="44" t="s">
        <v>30</v>
      </c>
      <c r="G12" s="48" t="s">
        <v>32</v>
      </c>
      <c r="H12" s="86"/>
      <c r="I12" s="86"/>
      <c r="J12" s="44" t="s">
        <v>31</v>
      </c>
      <c r="K12" s="54">
        <v>45351</v>
      </c>
      <c r="L12" s="44" t="s">
        <v>30</v>
      </c>
      <c r="M12" s="12"/>
      <c r="IJ12" s="64" t="s">
        <v>18</v>
      </c>
    </row>
    <row r="13" spans="1:244" s="11" customFormat="1" ht="15">
      <c r="A13" s="13"/>
      <c r="B13" s="13"/>
      <c r="C13" s="13"/>
      <c r="D13" s="39"/>
      <c r="E13" s="12"/>
      <c r="F13" s="13"/>
      <c r="G13" s="14"/>
      <c r="H13" s="20"/>
      <c r="I13" s="20"/>
      <c r="J13" s="13"/>
      <c r="K13" s="29"/>
      <c r="L13" s="13"/>
      <c r="M13" s="12"/>
    </row>
    <row r="14" spans="1:244" s="11" customFormat="1" ht="15">
      <c r="A14" s="13"/>
      <c r="B14" s="13"/>
      <c r="C14" s="13"/>
      <c r="D14" s="39"/>
      <c r="E14" s="12"/>
      <c r="F14" s="13"/>
      <c r="G14" s="14"/>
      <c r="H14" s="20"/>
      <c r="I14" s="20"/>
      <c r="J14" s="13"/>
      <c r="K14" s="29"/>
      <c r="L14" s="13"/>
      <c r="M14" s="12"/>
    </row>
    <row r="15" spans="1:244" s="11" customFormat="1" ht="15">
      <c r="A15" s="13"/>
      <c r="B15" s="13"/>
      <c r="C15" s="13"/>
      <c r="D15" s="39"/>
      <c r="E15" s="12"/>
      <c r="F15" s="13"/>
      <c r="G15" s="14"/>
      <c r="H15" s="20"/>
      <c r="I15" s="20"/>
      <c r="J15" s="13"/>
      <c r="K15" s="29"/>
      <c r="L15" s="13"/>
      <c r="M15" s="12"/>
    </row>
    <row r="16" spans="1:244" s="11" customFormat="1" ht="15">
      <c r="A16" s="13"/>
      <c r="B16" s="13"/>
      <c r="C16" s="13"/>
      <c r="D16" s="39"/>
      <c r="E16" s="12"/>
      <c r="F16" s="13"/>
      <c r="G16" s="14"/>
      <c r="H16" s="20"/>
      <c r="I16" s="20"/>
      <c r="J16" s="13"/>
      <c r="K16" s="29"/>
      <c r="L16" s="13"/>
      <c r="M16" s="12"/>
    </row>
    <row r="17" spans="1:13" s="11" customFormat="1" ht="15">
      <c r="A17" s="13"/>
      <c r="B17" s="13"/>
      <c r="C17" s="13"/>
      <c r="D17" s="39"/>
      <c r="E17" s="12"/>
      <c r="F17" s="13"/>
      <c r="G17" s="14"/>
      <c r="H17" s="20"/>
      <c r="I17" s="20"/>
      <c r="J17" s="13"/>
      <c r="K17" s="29"/>
      <c r="L17" s="13"/>
      <c r="M17" s="12"/>
    </row>
    <row r="18" spans="1:13" s="11" customFormat="1" ht="15">
      <c r="A18" s="13"/>
      <c r="B18" s="13"/>
      <c r="C18" s="13"/>
      <c r="D18" s="39"/>
      <c r="E18" s="12"/>
      <c r="F18" s="13"/>
      <c r="G18" s="14"/>
      <c r="H18" s="20"/>
      <c r="I18" s="20"/>
      <c r="J18" s="13"/>
      <c r="K18" s="29"/>
      <c r="L18" s="13"/>
      <c r="M18" s="12"/>
    </row>
    <row r="19" spans="1:13" s="11" customFormat="1" ht="15">
      <c r="A19" s="13"/>
      <c r="B19" s="13"/>
      <c r="C19" s="13"/>
      <c r="D19" s="39"/>
      <c r="E19" s="12"/>
      <c r="F19" s="13"/>
      <c r="G19" s="14"/>
      <c r="H19" s="20"/>
      <c r="I19" s="20"/>
      <c r="J19" s="13"/>
      <c r="K19" s="29"/>
      <c r="L19" s="13"/>
      <c r="M19" s="12"/>
    </row>
    <row r="20" spans="1:13" s="11" customFormat="1">
      <c r="J20" s="35"/>
      <c r="K20" s="36"/>
      <c r="L20" s="37"/>
      <c r="M20" s="38"/>
    </row>
    <row r="21" spans="1:13" s="11" customFormat="1">
      <c r="J21" s="35"/>
      <c r="K21" s="36"/>
      <c r="L21" s="37"/>
      <c r="M21" s="38"/>
    </row>
    <row r="22" spans="1:13" s="11" customFormat="1">
      <c r="J22" s="35"/>
      <c r="K22" s="36"/>
      <c r="L22" s="37"/>
      <c r="M22" s="38"/>
    </row>
    <row r="23" spans="1:13" s="11" customFormat="1">
      <c r="J23" s="35"/>
      <c r="K23" s="36"/>
      <c r="L23" s="37"/>
      <c r="M23" s="38"/>
    </row>
  </sheetData>
  <autoFilter ref="A9:M19"/>
  <mergeCells count="2">
    <mergeCell ref="A1:D1"/>
    <mergeCell ref="K8:M8"/>
  </mergeCells>
  <phoneticPr fontId="2" type="noConversion"/>
  <printOptions horizontalCentered="1"/>
  <pageMargins left="0.59055118110236227" right="0.59055118110236227" top="0.59055118110236227" bottom="0.26" header="0" footer="0"/>
  <pageSetup fitToHeight="2" orientation="landscape" horizontalDpi="1200" verticalDpi="1200" r:id="rId1"/>
  <headerFooter alignWithMargins="0">
    <oddFooter>&amp;R&amp;D -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0"/>
  <sheetViews>
    <sheetView workbookViewId="0">
      <selection activeCell="C17" sqref="C17:C21"/>
    </sheetView>
  </sheetViews>
  <sheetFormatPr baseColWidth="10" defaultRowHeight="12.75"/>
  <cols>
    <col min="1" max="1" width="13.7109375" style="16" customWidth="1"/>
    <col min="2" max="2" width="19.42578125" style="3" customWidth="1"/>
    <col min="3" max="3" width="14" style="3" customWidth="1"/>
    <col min="4" max="4" width="58.28515625" style="3" customWidth="1"/>
    <col min="5" max="5" width="20.85546875" style="3" customWidth="1"/>
    <col min="6" max="6" width="31.57031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8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8" ht="15.75">
      <c r="A2" s="8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8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8" ht="15.75">
      <c r="A4" s="15" t="s">
        <v>5</v>
      </c>
      <c r="B4" s="7"/>
      <c r="C4" s="87" t="s">
        <v>57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8" ht="15.75">
      <c r="A5" s="15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8" ht="15.75">
      <c r="A6" s="15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8" ht="17.25" customHeight="1">
      <c r="F7" s="1"/>
      <c r="G7" s="1"/>
      <c r="H7" s="2"/>
      <c r="I7" s="2"/>
      <c r="J7" s="2"/>
      <c r="K7" s="22"/>
      <c r="L7" s="25"/>
      <c r="M7" s="30"/>
    </row>
    <row r="8" spans="1:248" ht="15" customHeight="1">
      <c r="A8" s="17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8" ht="38.25">
      <c r="A9" s="89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8" s="55" customFormat="1" ht="25.5">
      <c r="A10" s="47" t="s">
        <v>36</v>
      </c>
      <c r="B10" s="44" t="s">
        <v>37</v>
      </c>
      <c r="C10" s="44" t="s">
        <v>33</v>
      </c>
      <c r="D10" s="57" t="s">
        <v>38</v>
      </c>
      <c r="E10" s="56">
        <f>14000*875.5</f>
        <v>12257000</v>
      </c>
      <c r="F10" s="44" t="s">
        <v>39</v>
      </c>
      <c r="G10" s="48"/>
      <c r="H10" s="54">
        <v>45377</v>
      </c>
      <c r="I10" s="42"/>
      <c r="J10" s="53"/>
      <c r="K10" s="53"/>
      <c r="L10" s="44" t="s">
        <v>40</v>
      </c>
      <c r="M10" s="54" t="s">
        <v>41</v>
      </c>
      <c r="N10" s="44" t="s">
        <v>39</v>
      </c>
      <c r="O10" s="56" t="s">
        <v>42</v>
      </c>
    </row>
    <row r="11" spans="1:248" s="55" customFormat="1" ht="14.25">
      <c r="A11" s="47" t="s">
        <v>36</v>
      </c>
      <c r="B11" s="71" t="s">
        <v>37</v>
      </c>
      <c r="C11" s="71" t="s">
        <v>34</v>
      </c>
      <c r="D11" s="58" t="s">
        <v>43</v>
      </c>
      <c r="E11" s="90">
        <f>5170*900</f>
        <v>4653000</v>
      </c>
      <c r="F11" s="44"/>
      <c r="G11" s="48"/>
      <c r="H11" s="74">
        <v>45441</v>
      </c>
      <c r="I11" s="66"/>
      <c r="J11" s="53"/>
      <c r="K11" s="53"/>
      <c r="L11" s="71" t="s">
        <v>44</v>
      </c>
      <c r="M11" s="95" t="s">
        <v>45</v>
      </c>
      <c r="N11" s="44"/>
      <c r="O11" s="56"/>
    </row>
    <row r="12" spans="1:248" s="55" customFormat="1" ht="28.5">
      <c r="A12" s="47" t="s">
        <v>36</v>
      </c>
      <c r="B12" s="72"/>
      <c r="C12" s="72"/>
      <c r="D12" s="58" t="s">
        <v>46</v>
      </c>
      <c r="E12" s="91"/>
      <c r="F12" s="44"/>
      <c r="G12" s="48"/>
      <c r="H12" s="75"/>
      <c r="I12" s="66"/>
      <c r="J12" s="53"/>
      <c r="K12" s="53"/>
      <c r="L12" s="72"/>
      <c r="M12" s="96"/>
      <c r="N12" s="44"/>
      <c r="O12" s="56"/>
    </row>
    <row r="13" spans="1:248" s="55" customFormat="1" ht="28.5">
      <c r="A13" s="47" t="s">
        <v>36</v>
      </c>
      <c r="B13" s="72"/>
      <c r="C13" s="72"/>
      <c r="D13" s="58" t="s">
        <v>47</v>
      </c>
      <c r="E13" s="91"/>
      <c r="F13" s="44"/>
      <c r="G13" s="48"/>
      <c r="H13" s="75"/>
      <c r="I13" s="66"/>
      <c r="J13" s="53"/>
      <c r="K13" s="53"/>
      <c r="L13" s="72"/>
      <c r="M13" s="96"/>
      <c r="N13" s="44"/>
      <c r="O13" s="56"/>
    </row>
    <row r="14" spans="1:248" s="55" customFormat="1" ht="30">
      <c r="A14" s="47" t="s">
        <v>36</v>
      </c>
      <c r="B14" s="72"/>
      <c r="C14" s="72"/>
      <c r="D14" s="39" t="s">
        <v>48</v>
      </c>
      <c r="E14" s="91"/>
      <c r="F14" s="44"/>
      <c r="G14" s="44"/>
      <c r="H14" s="75"/>
      <c r="I14" s="66"/>
      <c r="J14" s="86"/>
      <c r="K14" s="86"/>
      <c r="L14" s="72"/>
      <c r="M14" s="96"/>
      <c r="N14" s="44"/>
      <c r="O14" s="56"/>
      <c r="IN14" s="94" t="s">
        <v>17</v>
      </c>
    </row>
    <row r="15" spans="1:248" s="55" customFormat="1" ht="30">
      <c r="A15" s="47" t="s">
        <v>36</v>
      </c>
      <c r="B15" s="73"/>
      <c r="C15" s="73"/>
      <c r="D15" s="39" t="s">
        <v>49</v>
      </c>
      <c r="E15" s="92"/>
      <c r="F15" s="44"/>
      <c r="G15" s="44"/>
      <c r="H15" s="76"/>
      <c r="I15" s="66"/>
      <c r="J15" s="86"/>
      <c r="K15" s="86"/>
      <c r="L15" s="73"/>
      <c r="M15" s="97"/>
      <c r="N15" s="44"/>
      <c r="O15" s="56"/>
    </row>
    <row r="16" spans="1:248" s="11" customFormat="1" ht="25.5">
      <c r="A16" s="47" t="s">
        <v>36</v>
      </c>
      <c r="B16" s="44" t="s">
        <v>50</v>
      </c>
      <c r="C16" s="44" t="s">
        <v>58</v>
      </c>
      <c r="D16" s="39" t="s">
        <v>51</v>
      </c>
      <c r="E16" s="12">
        <f>4800*913</f>
        <v>4382400</v>
      </c>
      <c r="F16" s="44" t="s">
        <v>52</v>
      </c>
      <c r="G16" s="13"/>
      <c r="H16" s="14">
        <v>45441</v>
      </c>
      <c r="I16" s="42"/>
      <c r="J16" s="20"/>
      <c r="K16" s="20"/>
      <c r="L16" s="44" t="s">
        <v>53</v>
      </c>
      <c r="M16" s="14">
        <v>45441</v>
      </c>
      <c r="N16" s="44" t="s">
        <v>54</v>
      </c>
      <c r="O16" s="12" t="s">
        <v>55</v>
      </c>
      <c r="IN16" s="64" t="s">
        <v>18</v>
      </c>
    </row>
    <row r="17" spans="1:15" s="11" customFormat="1" ht="15">
      <c r="A17" s="47" t="s">
        <v>36</v>
      </c>
      <c r="B17" s="71" t="s">
        <v>37</v>
      </c>
      <c r="C17" s="71" t="s">
        <v>34</v>
      </c>
      <c r="D17" s="58" t="s">
        <v>43</v>
      </c>
      <c r="E17" s="90">
        <f>5170*990</f>
        <v>5118300</v>
      </c>
      <c r="F17" s="44"/>
      <c r="G17" s="48"/>
      <c r="H17" s="74">
        <v>45504</v>
      </c>
      <c r="I17" s="42"/>
      <c r="J17" s="20"/>
      <c r="K17" s="20"/>
      <c r="L17" s="71" t="s">
        <v>56</v>
      </c>
      <c r="M17" s="74">
        <v>45504</v>
      </c>
      <c r="N17" s="44"/>
      <c r="O17" s="12"/>
    </row>
    <row r="18" spans="1:15" s="11" customFormat="1" ht="28.5">
      <c r="A18" s="47" t="s">
        <v>36</v>
      </c>
      <c r="B18" s="72"/>
      <c r="C18" s="72"/>
      <c r="D18" s="58" t="s">
        <v>46</v>
      </c>
      <c r="E18" s="91"/>
      <c r="F18" s="44"/>
      <c r="G18" s="48"/>
      <c r="H18" s="75"/>
      <c r="I18" s="42"/>
      <c r="J18" s="20"/>
      <c r="K18" s="20"/>
      <c r="L18" s="72"/>
      <c r="M18" s="75"/>
      <c r="N18" s="13"/>
      <c r="O18" s="12"/>
    </row>
    <row r="19" spans="1:15" s="11" customFormat="1" ht="28.5">
      <c r="A19" s="47" t="s">
        <v>36</v>
      </c>
      <c r="B19" s="72"/>
      <c r="C19" s="72"/>
      <c r="D19" s="58" t="s">
        <v>47</v>
      </c>
      <c r="E19" s="91"/>
      <c r="F19" s="44"/>
      <c r="G19" s="48"/>
      <c r="H19" s="75"/>
      <c r="I19" s="42">
        <f>IF(H19&gt;0,IF(B19="INTI",E19,0),0)</f>
        <v>0</v>
      </c>
      <c r="J19" s="20"/>
      <c r="K19" s="20"/>
      <c r="L19" s="72"/>
      <c r="M19" s="75"/>
      <c r="N19" s="13"/>
      <c r="O19" s="12"/>
    </row>
    <row r="20" spans="1:15" s="11" customFormat="1" ht="30">
      <c r="A20" s="47" t="s">
        <v>36</v>
      </c>
      <c r="B20" s="72"/>
      <c r="C20" s="72"/>
      <c r="D20" s="39" t="s">
        <v>48</v>
      </c>
      <c r="E20" s="91"/>
      <c r="F20" s="44"/>
      <c r="G20" s="44"/>
      <c r="H20" s="75"/>
      <c r="I20" s="42">
        <f>IF(H20&gt;0,IF(B20="INTI",E20,0),0)</f>
        <v>0</v>
      </c>
      <c r="J20" s="20"/>
      <c r="K20" s="20"/>
      <c r="L20" s="72"/>
      <c r="M20" s="75"/>
      <c r="N20" s="13"/>
      <c r="O20" s="12"/>
    </row>
    <row r="21" spans="1:15" s="11" customFormat="1" ht="30">
      <c r="A21" s="47" t="s">
        <v>36</v>
      </c>
      <c r="B21" s="73"/>
      <c r="C21" s="73"/>
      <c r="D21" s="39" t="s">
        <v>49</v>
      </c>
      <c r="E21" s="92"/>
      <c r="F21" s="44"/>
      <c r="G21" s="44"/>
      <c r="H21" s="76"/>
      <c r="I21" s="42">
        <f>IF(H21&gt;0,IF(B21="INTI",E21,0),0)</f>
        <v>0</v>
      </c>
      <c r="J21" s="20"/>
      <c r="K21" s="20"/>
      <c r="L21" s="73"/>
      <c r="M21" s="76"/>
      <c r="N21" s="13"/>
      <c r="O21" s="12"/>
    </row>
    <row r="22" spans="1:15" s="11" customFormat="1" ht="15">
      <c r="A22" s="21"/>
      <c r="B22" s="13"/>
      <c r="C22" s="13"/>
      <c r="D22" s="39"/>
      <c r="E22" s="12"/>
      <c r="F22" s="13"/>
      <c r="G22" s="13"/>
      <c r="H22" s="14"/>
      <c r="I22" s="42">
        <f>IF(H22&gt;0,IF(B22="INTI",E22,0),0)</f>
        <v>0</v>
      </c>
      <c r="J22" s="20"/>
      <c r="K22" s="20"/>
      <c r="L22" s="13"/>
      <c r="M22" s="29"/>
      <c r="N22" s="13"/>
      <c r="O22" s="12"/>
    </row>
    <row r="23" spans="1:15" s="11" customFormat="1" ht="15">
      <c r="A23" s="21"/>
      <c r="B23" s="13"/>
      <c r="C23" s="13"/>
      <c r="D23" s="39"/>
      <c r="E23" s="12"/>
      <c r="F23" s="13"/>
      <c r="G23" s="13"/>
      <c r="H23" s="14"/>
      <c r="I23" s="42">
        <f>IF(H23&gt;0,IF(B23="INTI",E23,0),0)</f>
        <v>0</v>
      </c>
      <c r="J23" s="20"/>
      <c r="K23" s="20"/>
      <c r="L23" s="13"/>
      <c r="M23" s="29"/>
      <c r="N23" s="13"/>
      <c r="O23" s="12"/>
    </row>
    <row r="24" spans="1:15" s="11" customFormat="1" ht="15">
      <c r="A24" s="21"/>
      <c r="B24" s="13"/>
      <c r="C24" s="13"/>
      <c r="D24" s="39"/>
      <c r="E24" s="12"/>
      <c r="F24" s="13"/>
      <c r="G24" s="13"/>
      <c r="H24" s="14"/>
      <c r="I24" s="42">
        <f>IF(H24&gt;0,IF(B24="INTI",E24,0),0)</f>
        <v>0</v>
      </c>
      <c r="J24" s="20"/>
      <c r="K24" s="20"/>
      <c r="L24" s="13"/>
      <c r="M24" s="29"/>
      <c r="N24" s="13"/>
      <c r="O24" s="12"/>
    </row>
    <row r="25" spans="1:15" s="11" customFormat="1" ht="15">
      <c r="A25" s="21"/>
      <c r="B25" s="13"/>
      <c r="C25" s="13"/>
      <c r="D25" s="39"/>
      <c r="E25" s="12"/>
      <c r="F25" s="13"/>
      <c r="G25" s="13"/>
      <c r="H25" s="14"/>
      <c r="I25" s="42">
        <f>IF(H25&gt;0,IF(B25="INTI",E25,0),0)</f>
        <v>0</v>
      </c>
      <c r="J25" s="20"/>
      <c r="K25" s="20"/>
      <c r="L25" s="13"/>
      <c r="M25" s="29"/>
      <c r="N25" s="13"/>
      <c r="O25" s="12"/>
    </row>
    <row r="26" spans="1:15" s="11" customFormat="1" ht="15">
      <c r="A26" s="21"/>
      <c r="B26" s="13"/>
      <c r="C26" s="13"/>
      <c r="D26" s="39"/>
      <c r="E26" s="12"/>
      <c r="F26" s="13"/>
      <c r="G26" s="13"/>
      <c r="H26" s="14"/>
      <c r="I26" s="42">
        <f>IF(H26&gt;0,IF(B26="INTI",E26,0),0)</f>
        <v>0</v>
      </c>
      <c r="J26" s="20"/>
      <c r="K26" s="20"/>
      <c r="L26" s="13"/>
      <c r="M26" s="29"/>
      <c r="N26" s="13"/>
      <c r="O26" s="12"/>
    </row>
    <row r="27" spans="1:15" s="11" customFormat="1">
      <c r="A27" s="34"/>
      <c r="L27" s="35"/>
      <c r="M27" s="36"/>
      <c r="N27" s="37"/>
      <c r="O27" s="38"/>
    </row>
    <row r="28" spans="1:15" s="11" customFormat="1">
      <c r="A28" s="34"/>
      <c r="L28" s="35"/>
      <c r="M28" s="36"/>
      <c r="N28" s="37"/>
      <c r="O28" s="38"/>
    </row>
    <row r="29" spans="1:15" s="11" customFormat="1">
      <c r="A29" s="34"/>
      <c r="L29" s="35"/>
      <c r="M29" s="36"/>
      <c r="N29" s="37"/>
      <c r="O29" s="38"/>
    </row>
    <row r="30" spans="1:15" s="11" customFormat="1">
      <c r="A30" s="34"/>
      <c r="L30" s="35"/>
      <c r="M30" s="36"/>
      <c r="N30" s="37"/>
      <c r="O30" s="38"/>
    </row>
  </sheetData>
  <mergeCells count="14">
    <mergeCell ref="B17:B21"/>
    <mergeCell ref="C17:C21"/>
    <mergeCell ref="E17:E21"/>
    <mergeCell ref="H17:H21"/>
    <mergeCell ref="L17:L21"/>
    <mergeCell ref="M17:M21"/>
    <mergeCell ref="B11:B15"/>
    <mergeCell ref="C11:C15"/>
    <mergeCell ref="E11:E15"/>
    <mergeCell ref="H11:H15"/>
    <mergeCell ref="L11:L15"/>
    <mergeCell ref="M11:M15"/>
    <mergeCell ref="A1:D1"/>
    <mergeCell ref="M8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0"/>
  <sheetViews>
    <sheetView workbookViewId="0">
      <selection activeCell="C11" sqref="C11:C12"/>
    </sheetView>
  </sheetViews>
  <sheetFormatPr baseColWidth="10" defaultRowHeight="12.75"/>
  <cols>
    <col min="1" max="1" width="13.7109375" style="3" customWidth="1"/>
    <col min="2" max="2" width="19.42578125" style="3" customWidth="1"/>
    <col min="3" max="3" width="14" style="3" customWidth="1"/>
    <col min="4" max="4" width="58.28515625" style="3" customWidth="1"/>
    <col min="5" max="5" width="23.42578125" style="3" customWidth="1"/>
    <col min="6" max="6" width="33.57031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8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8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8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8" ht="15.75">
      <c r="A4" s="7" t="s">
        <v>5</v>
      </c>
      <c r="B4" s="7"/>
      <c r="C4" s="87" t="s">
        <v>70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8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8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8" ht="17.25" customHeight="1">
      <c r="F7" s="1"/>
      <c r="G7" s="1"/>
      <c r="H7" s="2"/>
      <c r="I7" s="2"/>
      <c r="J7" s="2"/>
      <c r="K7" s="22"/>
      <c r="L7" s="25"/>
      <c r="M7" s="30"/>
    </row>
    <row r="8" spans="1:248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8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8" s="55" customFormat="1" ht="28.5">
      <c r="A10" s="44">
        <v>14</v>
      </c>
      <c r="B10" s="44" t="s">
        <v>59</v>
      </c>
      <c r="C10" s="44" t="s">
        <v>58</v>
      </c>
      <c r="D10" s="58" t="s">
        <v>61</v>
      </c>
      <c r="E10" s="56">
        <f>921.5*1882.4</f>
        <v>1734631.6</v>
      </c>
      <c r="F10" s="56" t="s">
        <v>62</v>
      </c>
      <c r="G10" s="48"/>
      <c r="H10" s="98">
        <v>45461</v>
      </c>
      <c r="I10" s="42"/>
      <c r="J10" s="53"/>
      <c r="K10" s="53"/>
      <c r="L10" s="44" t="s">
        <v>63</v>
      </c>
      <c r="M10" s="54">
        <v>45461</v>
      </c>
      <c r="N10" s="44" t="s">
        <v>64</v>
      </c>
      <c r="O10" s="56" t="s">
        <v>65</v>
      </c>
      <c r="IN10" s="11"/>
    </row>
    <row r="11" spans="1:248" s="55" customFormat="1" ht="14.25">
      <c r="A11" s="71">
        <v>14</v>
      </c>
      <c r="B11" s="71" t="s">
        <v>60</v>
      </c>
      <c r="C11" s="71" t="s">
        <v>34</v>
      </c>
      <c r="D11" s="58" t="s">
        <v>66</v>
      </c>
      <c r="E11" s="56">
        <v>5400711</v>
      </c>
      <c r="F11" s="99" t="s">
        <v>67</v>
      </c>
      <c r="G11" s="48"/>
      <c r="H11" s="74">
        <v>45462</v>
      </c>
      <c r="I11" s="42"/>
      <c r="J11" s="53"/>
      <c r="K11" s="53"/>
      <c r="L11" s="71" t="s">
        <v>68</v>
      </c>
      <c r="M11" s="98"/>
      <c r="N11" s="44"/>
      <c r="O11" s="56"/>
    </row>
    <row r="12" spans="1:248" s="11" customFormat="1" ht="15">
      <c r="A12" s="73"/>
      <c r="B12" s="73"/>
      <c r="C12" s="73"/>
      <c r="D12" s="39" t="s">
        <v>69</v>
      </c>
      <c r="E12" s="56">
        <v>5718317</v>
      </c>
      <c r="F12" s="99" t="s">
        <v>67</v>
      </c>
      <c r="G12" s="44"/>
      <c r="H12" s="76"/>
      <c r="I12" s="42"/>
      <c r="J12" s="20"/>
      <c r="K12" s="20"/>
      <c r="L12" s="73"/>
      <c r="M12" s="14"/>
      <c r="N12" s="44"/>
      <c r="O12" s="56"/>
      <c r="IN12" s="64" t="s">
        <v>17</v>
      </c>
    </row>
    <row r="13" spans="1:248" s="11" customFormat="1" ht="15">
      <c r="A13" s="44"/>
      <c r="B13" s="44"/>
      <c r="C13" s="44"/>
      <c r="D13" s="39"/>
      <c r="E13" s="56"/>
      <c r="F13" s="44"/>
      <c r="G13" s="13"/>
      <c r="H13" s="14"/>
      <c r="I13" s="42"/>
      <c r="J13" s="20"/>
      <c r="K13" s="20"/>
      <c r="L13" s="44"/>
      <c r="M13" s="14"/>
      <c r="N13" s="44"/>
      <c r="O13" s="56"/>
    </row>
    <row r="14" spans="1:248" s="11" customFormat="1" ht="15">
      <c r="A14" s="44"/>
      <c r="B14" s="44"/>
      <c r="C14" s="44"/>
      <c r="D14" s="39"/>
      <c r="E14" s="56"/>
      <c r="F14" s="44"/>
      <c r="G14" s="13"/>
      <c r="H14" s="14"/>
      <c r="I14" s="42"/>
      <c r="J14" s="20"/>
      <c r="K14" s="20"/>
      <c r="L14" s="44"/>
      <c r="M14" s="14"/>
      <c r="N14" s="44"/>
      <c r="O14" s="12"/>
      <c r="IN14" s="64" t="s">
        <v>18</v>
      </c>
    </row>
    <row r="15" spans="1:248" s="11" customFormat="1" ht="15">
      <c r="A15" s="44"/>
      <c r="B15" s="44"/>
      <c r="C15" s="13"/>
      <c r="D15" s="39"/>
      <c r="E15" s="56"/>
      <c r="F15" s="13"/>
      <c r="G15" s="13"/>
      <c r="H15" s="14"/>
      <c r="I15" s="42"/>
      <c r="J15" s="20"/>
      <c r="K15" s="20"/>
      <c r="L15" s="44"/>
      <c r="M15" s="14"/>
      <c r="N15" s="44"/>
      <c r="O15" s="12"/>
    </row>
    <row r="16" spans="1:248" s="11" customFormat="1" ht="15">
      <c r="A16" s="44"/>
      <c r="B16" s="44"/>
      <c r="C16" s="13"/>
      <c r="D16" s="39"/>
      <c r="E16" s="56"/>
      <c r="F16" s="13"/>
      <c r="G16" s="13"/>
      <c r="H16" s="14"/>
      <c r="I16" s="42"/>
      <c r="J16" s="20"/>
      <c r="K16" s="20"/>
      <c r="L16" s="44"/>
      <c r="M16" s="29"/>
      <c r="N16" s="13"/>
      <c r="O16" s="12"/>
    </row>
    <row r="17" spans="1:15" s="11" customFormat="1" ht="15">
      <c r="A17" s="13"/>
      <c r="B17" s="13"/>
      <c r="C17" s="13"/>
      <c r="D17" s="39"/>
      <c r="E17" s="56"/>
      <c r="F17" s="13"/>
      <c r="G17" s="13"/>
      <c r="H17" s="14"/>
      <c r="I17" s="42">
        <f>IF(H17&gt;0,IF(B17="INTI",E17,0),0)</f>
        <v>0</v>
      </c>
      <c r="J17" s="20"/>
      <c r="K17" s="20"/>
      <c r="L17" s="13"/>
      <c r="M17" s="29"/>
      <c r="N17" s="13"/>
      <c r="O17" s="12"/>
    </row>
    <row r="18" spans="1:15" s="11" customFormat="1" ht="15">
      <c r="A18" s="13"/>
      <c r="B18" s="13"/>
      <c r="C18" s="13"/>
      <c r="D18" s="39"/>
      <c r="E18" s="56"/>
      <c r="F18" s="13"/>
      <c r="G18" s="13"/>
      <c r="H18" s="14"/>
      <c r="I18" s="42">
        <f>IF(H18&gt;0,IF(B18="INTI",E18,0),0)</f>
        <v>0</v>
      </c>
      <c r="J18" s="20"/>
      <c r="K18" s="20"/>
      <c r="L18" s="13"/>
      <c r="M18" s="29"/>
      <c r="N18" s="13"/>
      <c r="O18" s="12"/>
    </row>
    <row r="19" spans="1:15" s="11" customFormat="1">
      <c r="L19" s="35"/>
      <c r="M19" s="36"/>
      <c r="N19" s="37"/>
      <c r="O19" s="38"/>
    </row>
    <row r="20" spans="1:15" s="11" customFormat="1">
      <c r="L20" s="35"/>
      <c r="M20" s="36"/>
      <c r="N20" s="37"/>
      <c r="O20" s="38"/>
    </row>
  </sheetData>
  <mergeCells count="7">
    <mergeCell ref="A11:A12"/>
    <mergeCell ref="B11:B12"/>
    <mergeCell ref="C11:C12"/>
    <mergeCell ref="H11:H12"/>
    <mergeCell ref="L11:L12"/>
    <mergeCell ref="A1:D1"/>
    <mergeCell ref="M8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9"/>
  <sheetViews>
    <sheetView workbookViewId="0">
      <selection activeCell="D15" sqref="D15"/>
    </sheetView>
  </sheetViews>
  <sheetFormatPr baseColWidth="10" defaultRowHeight="12.75"/>
  <cols>
    <col min="1" max="1" width="13.7109375" style="3" customWidth="1"/>
    <col min="2" max="2" width="19.42578125" style="3" customWidth="1"/>
    <col min="3" max="3" width="14" style="3" customWidth="1"/>
    <col min="4" max="4" width="58.28515625" style="3" customWidth="1"/>
    <col min="5" max="5" width="21.5703125" style="3" customWidth="1"/>
    <col min="6" max="6" width="33.57031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8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8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8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8" ht="15.75">
      <c r="A4" s="7" t="s">
        <v>5</v>
      </c>
      <c r="B4" s="7"/>
      <c r="C4" s="87" t="s">
        <v>85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8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8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8" ht="17.25" customHeight="1">
      <c r="F7" s="1"/>
      <c r="G7" s="1"/>
      <c r="H7" s="2"/>
      <c r="I7" s="2"/>
      <c r="J7" s="2"/>
      <c r="K7" s="22"/>
      <c r="L7" s="25"/>
      <c r="M7" s="30"/>
    </row>
    <row r="8" spans="1:248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8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8" s="55" customFormat="1" ht="25.5" customHeight="1">
      <c r="A10" s="100">
        <v>25</v>
      </c>
      <c r="B10" s="100" t="s">
        <v>71</v>
      </c>
      <c r="C10" s="100" t="s">
        <v>34</v>
      </c>
      <c r="D10" s="57" t="s">
        <v>72</v>
      </c>
      <c r="E10" s="56">
        <v>3800000</v>
      </c>
      <c r="F10" s="100" t="s">
        <v>73</v>
      </c>
      <c r="G10" s="48"/>
      <c r="H10" s="101">
        <v>45433</v>
      </c>
      <c r="I10" s="42"/>
      <c r="J10" s="53"/>
      <c r="K10" s="53"/>
      <c r="L10" s="100" t="s">
        <v>74</v>
      </c>
      <c r="M10" s="101">
        <v>45481</v>
      </c>
      <c r="N10" s="100" t="s">
        <v>75</v>
      </c>
      <c r="O10" s="102">
        <f>11674999.8</f>
        <v>11674999.800000001</v>
      </c>
    </row>
    <row r="11" spans="1:248" s="55" customFormat="1" ht="14.25">
      <c r="A11" s="72"/>
      <c r="B11" s="72"/>
      <c r="C11" s="72"/>
      <c r="D11" s="58" t="s">
        <v>76</v>
      </c>
      <c r="E11" s="56">
        <v>2800000</v>
      </c>
      <c r="F11" s="72"/>
      <c r="G11" s="48"/>
      <c r="H11" s="80"/>
      <c r="I11" s="42"/>
      <c r="J11" s="53"/>
      <c r="K11" s="53"/>
      <c r="L11" s="72"/>
      <c r="M11" s="80"/>
      <c r="N11" s="72"/>
      <c r="O11" s="91"/>
    </row>
    <row r="12" spans="1:248" s="55" customFormat="1" ht="14.25">
      <c r="A12" s="72"/>
      <c r="B12" s="72"/>
      <c r="C12" s="72"/>
      <c r="D12" s="58" t="s">
        <v>77</v>
      </c>
      <c r="E12" s="56">
        <v>2000000</v>
      </c>
      <c r="F12" s="72"/>
      <c r="G12" s="48"/>
      <c r="H12" s="80"/>
      <c r="I12" s="42"/>
      <c r="J12" s="53"/>
      <c r="K12" s="53"/>
      <c r="L12" s="72"/>
      <c r="M12" s="80"/>
      <c r="N12" s="72"/>
      <c r="O12" s="91"/>
      <c r="IN12" s="11"/>
    </row>
    <row r="13" spans="1:248" s="55" customFormat="1" ht="28.5">
      <c r="A13" s="72"/>
      <c r="B13" s="72"/>
      <c r="C13" s="72"/>
      <c r="D13" s="58" t="s">
        <v>78</v>
      </c>
      <c r="E13" s="56">
        <v>700000</v>
      </c>
      <c r="F13" s="72"/>
      <c r="G13" s="48"/>
      <c r="H13" s="80"/>
      <c r="I13" s="42"/>
      <c r="J13" s="53"/>
      <c r="K13" s="53"/>
      <c r="L13" s="72"/>
      <c r="M13" s="80"/>
      <c r="N13" s="72"/>
      <c r="O13" s="91"/>
    </row>
    <row r="14" spans="1:248" s="11" customFormat="1" ht="15">
      <c r="A14" s="73"/>
      <c r="B14" s="73"/>
      <c r="C14" s="73"/>
      <c r="D14" s="39" t="s">
        <v>79</v>
      </c>
      <c r="E14" s="56">
        <v>1500000</v>
      </c>
      <c r="F14" s="73"/>
      <c r="G14" s="44"/>
      <c r="H14" s="81"/>
      <c r="I14" s="42"/>
      <c r="J14" s="20"/>
      <c r="K14" s="20"/>
      <c r="L14" s="73"/>
      <c r="M14" s="81"/>
      <c r="N14" s="73"/>
      <c r="O14" s="92"/>
      <c r="IN14" s="64" t="s">
        <v>17</v>
      </c>
    </row>
    <row r="15" spans="1:248" s="11" customFormat="1" ht="25.5">
      <c r="A15" s="44">
        <v>25</v>
      </c>
      <c r="B15" s="44" t="s">
        <v>80</v>
      </c>
      <c r="C15" s="44" t="s">
        <v>58</v>
      </c>
      <c r="D15" s="39" t="s">
        <v>81</v>
      </c>
      <c r="E15" s="56">
        <f>936.5*32763.31</f>
        <v>30682839.815000001</v>
      </c>
      <c r="F15" s="44" t="s">
        <v>82</v>
      </c>
      <c r="G15" s="13"/>
      <c r="H15" s="14">
        <v>45481</v>
      </c>
      <c r="I15" s="42"/>
      <c r="J15" s="20"/>
      <c r="K15" s="20"/>
      <c r="L15" s="44" t="s">
        <v>83</v>
      </c>
      <c r="M15" s="14">
        <v>45481</v>
      </c>
      <c r="N15" s="44" t="s">
        <v>82</v>
      </c>
      <c r="O15" s="56" t="s">
        <v>84</v>
      </c>
    </row>
    <row r="16" spans="1:248" s="11" customFormat="1" ht="15">
      <c r="A16" s="44"/>
      <c r="B16" s="44"/>
      <c r="C16" s="44"/>
      <c r="D16" s="39"/>
      <c r="E16" s="12"/>
      <c r="F16" s="44"/>
      <c r="G16" s="13"/>
      <c r="H16" s="14"/>
      <c r="I16" s="42"/>
      <c r="J16" s="20"/>
      <c r="K16" s="20"/>
      <c r="L16" s="44"/>
      <c r="M16" s="14"/>
      <c r="N16" s="44"/>
      <c r="O16" s="12"/>
      <c r="IN16" s="64" t="s">
        <v>18</v>
      </c>
    </row>
    <row r="17" spans="1:15" s="11" customFormat="1" ht="15">
      <c r="A17" s="44"/>
      <c r="B17" s="44"/>
      <c r="C17" s="13"/>
      <c r="D17" s="39"/>
      <c r="E17" s="12"/>
      <c r="F17" s="13"/>
      <c r="G17" s="13"/>
      <c r="H17" s="14"/>
      <c r="I17" s="42"/>
      <c r="J17" s="20"/>
      <c r="K17" s="20"/>
      <c r="L17" s="44"/>
      <c r="M17" s="14"/>
      <c r="N17" s="44"/>
      <c r="O17" s="12"/>
    </row>
    <row r="18" spans="1:15" s="11" customFormat="1" ht="15">
      <c r="A18" s="44"/>
      <c r="B18" s="44"/>
      <c r="C18" s="13"/>
      <c r="D18" s="39"/>
      <c r="E18" s="12"/>
      <c r="F18" s="13"/>
      <c r="G18" s="13"/>
      <c r="H18" s="14"/>
      <c r="I18" s="42"/>
      <c r="J18" s="20"/>
      <c r="K18" s="20"/>
      <c r="L18" s="44"/>
      <c r="M18" s="29"/>
      <c r="N18" s="13"/>
      <c r="O18" s="12"/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 ht="15">
      <c r="A20" s="13"/>
      <c r="B20" s="13"/>
      <c r="C20" s="13"/>
      <c r="D20" s="39"/>
      <c r="E20" s="12"/>
      <c r="F20" s="13"/>
      <c r="G20" s="13"/>
      <c r="H20" s="14"/>
      <c r="I20" s="42">
        <f>IF(H20&gt;0,IF(B20="INTI",E20,0),0)</f>
        <v>0</v>
      </c>
      <c r="J20" s="20"/>
      <c r="K20" s="20"/>
      <c r="L20" s="13"/>
      <c r="M20" s="29"/>
      <c r="N20" s="13"/>
      <c r="O20" s="12"/>
    </row>
    <row r="21" spans="1:15" s="11" customFormat="1" ht="15">
      <c r="A21" s="13"/>
      <c r="B21" s="13"/>
      <c r="C21" s="13"/>
      <c r="D21" s="39"/>
      <c r="E21" s="12"/>
      <c r="F21" s="13"/>
      <c r="G21" s="13"/>
      <c r="H21" s="14"/>
      <c r="I21" s="42">
        <f>IF(H21&gt;0,IF(B21="INTI",E21,0),0)</f>
        <v>0</v>
      </c>
      <c r="J21" s="20"/>
      <c r="K21" s="20"/>
      <c r="L21" s="13"/>
      <c r="M21" s="29"/>
      <c r="N21" s="13"/>
      <c r="O21" s="12"/>
    </row>
    <row r="22" spans="1:15" s="11" customFormat="1" ht="15">
      <c r="A22" s="13"/>
      <c r="B22" s="13"/>
      <c r="C22" s="13"/>
      <c r="D22" s="39"/>
      <c r="E22" s="12"/>
      <c r="F22" s="13"/>
      <c r="G22" s="13"/>
      <c r="H22" s="14"/>
      <c r="I22" s="42">
        <f>IF(H22&gt;0,IF(B22="INTI",E22,0),0)</f>
        <v>0</v>
      </c>
      <c r="J22" s="20"/>
      <c r="K22" s="20"/>
      <c r="L22" s="13"/>
      <c r="M22" s="29"/>
      <c r="N22" s="13"/>
      <c r="O22" s="12"/>
    </row>
    <row r="23" spans="1:15" s="11" customFormat="1" ht="15">
      <c r="A23" s="13"/>
      <c r="B23" s="13"/>
      <c r="C23" s="13"/>
      <c r="D23" s="39"/>
      <c r="E23" s="12"/>
      <c r="F23" s="13"/>
      <c r="G23" s="13"/>
      <c r="H23" s="14"/>
      <c r="I23" s="42">
        <f>IF(H23&gt;0,IF(B23="INTI",E23,0),0)</f>
        <v>0</v>
      </c>
      <c r="J23" s="20"/>
      <c r="K23" s="20"/>
      <c r="L23" s="13"/>
      <c r="M23" s="29"/>
      <c r="N23" s="13"/>
      <c r="O23" s="12"/>
    </row>
    <row r="24" spans="1:15" s="11" customFormat="1">
      <c r="L24" s="35"/>
      <c r="M24" s="36"/>
      <c r="N24" s="37"/>
      <c r="O24" s="38"/>
    </row>
    <row r="25" spans="1:15" s="11" customFormat="1">
      <c r="L25" s="35"/>
      <c r="M25" s="36"/>
      <c r="N25" s="37"/>
      <c r="O25" s="38"/>
    </row>
    <row r="26" spans="1:15" s="11" customFormat="1">
      <c r="L26" s="35"/>
      <c r="M26" s="36"/>
      <c r="N26" s="37"/>
      <c r="O26" s="38"/>
    </row>
    <row r="27" spans="1:15" s="11" customFormat="1">
      <c r="L27" s="35"/>
      <c r="M27" s="36"/>
      <c r="N27" s="37"/>
      <c r="O27" s="38"/>
    </row>
    <row r="28" spans="1:15" s="11" customFormat="1">
      <c r="L28" s="35"/>
      <c r="M28" s="36"/>
      <c r="N28" s="37"/>
      <c r="O28" s="38"/>
    </row>
    <row r="29" spans="1:15" s="11" customFormat="1">
      <c r="L29" s="35"/>
      <c r="M29" s="36"/>
      <c r="N29" s="37"/>
      <c r="O29" s="38"/>
    </row>
  </sheetData>
  <mergeCells count="11">
    <mergeCell ref="M10:M14"/>
    <mergeCell ref="N10:N14"/>
    <mergeCell ref="O10:O14"/>
    <mergeCell ref="A10:A14"/>
    <mergeCell ref="B10:B14"/>
    <mergeCell ref="C10:C14"/>
    <mergeCell ref="F10:F14"/>
    <mergeCell ref="H10:H14"/>
    <mergeCell ref="L10:L14"/>
    <mergeCell ref="A1:D1"/>
    <mergeCell ref="M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5"/>
  <sheetViews>
    <sheetView workbookViewId="0">
      <selection activeCell="A11" sqref="A11"/>
    </sheetView>
  </sheetViews>
  <sheetFormatPr baseColWidth="10" defaultRowHeight="12.75"/>
  <cols>
    <col min="1" max="1" width="13.7109375" style="3" customWidth="1"/>
    <col min="2" max="2" width="15.7109375" style="3" customWidth="1"/>
    <col min="3" max="3" width="14" style="3" customWidth="1"/>
    <col min="4" max="4" width="58.28515625" style="3" customWidth="1"/>
    <col min="5" max="5" width="20.42578125" style="3" customWidth="1"/>
    <col min="6" max="6" width="23.1406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8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8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8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8" ht="15.75">
      <c r="A4" s="7" t="s">
        <v>5</v>
      </c>
      <c r="B4" s="7"/>
      <c r="C4" s="87" t="s">
        <v>93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8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8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8" ht="17.25" customHeight="1">
      <c r="F7" s="1"/>
      <c r="G7" s="1"/>
      <c r="H7" s="2"/>
      <c r="I7" s="2"/>
      <c r="J7" s="2"/>
      <c r="K7" s="22"/>
      <c r="L7" s="25"/>
      <c r="M7" s="30"/>
    </row>
    <row r="8" spans="1:248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8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8" s="55" customFormat="1" ht="42.75">
      <c r="A10" s="44">
        <v>30</v>
      </c>
      <c r="B10" s="44" t="s">
        <v>86</v>
      </c>
      <c r="C10" s="44" t="s">
        <v>94</v>
      </c>
      <c r="D10" s="57" t="s">
        <v>87</v>
      </c>
      <c r="E10" s="56">
        <f>1550*375</f>
        <v>581250</v>
      </c>
      <c r="F10" s="44" t="s">
        <v>88</v>
      </c>
      <c r="G10" s="48"/>
      <c r="H10" s="54">
        <v>45258</v>
      </c>
      <c r="I10" s="42"/>
      <c r="J10" s="53"/>
      <c r="K10" s="53"/>
      <c r="L10" s="44" t="s">
        <v>89</v>
      </c>
      <c r="M10" s="54">
        <v>45258</v>
      </c>
      <c r="N10" s="44" t="s">
        <v>88</v>
      </c>
      <c r="O10" s="56" t="s">
        <v>90</v>
      </c>
    </row>
    <row r="11" spans="1:248" s="55" customFormat="1" ht="25.5">
      <c r="A11" s="44">
        <v>30</v>
      </c>
      <c r="B11" s="44" t="s">
        <v>91</v>
      </c>
      <c r="C11" s="44" t="s">
        <v>34</v>
      </c>
      <c r="D11" s="58" t="s">
        <v>92</v>
      </c>
      <c r="E11" s="56">
        <v>34472400</v>
      </c>
      <c r="F11" s="44"/>
      <c r="G11" s="48"/>
      <c r="H11" s="98">
        <v>45485</v>
      </c>
      <c r="I11" s="42"/>
      <c r="J11" s="53"/>
      <c r="K11" s="53"/>
      <c r="L11" s="44" t="s">
        <v>95</v>
      </c>
      <c r="M11" s="54"/>
      <c r="N11" s="44"/>
      <c r="O11" s="56"/>
      <c r="IN11" s="11"/>
    </row>
    <row r="12" spans="1:248" s="55" customFormat="1" ht="14.25">
      <c r="A12" s="44"/>
      <c r="B12" s="44"/>
      <c r="C12" s="44"/>
      <c r="D12" s="58"/>
      <c r="E12" s="56"/>
      <c r="F12" s="44"/>
      <c r="G12" s="48"/>
      <c r="H12" s="98"/>
      <c r="I12" s="42"/>
      <c r="J12" s="53"/>
      <c r="K12" s="53"/>
      <c r="L12" s="44"/>
      <c r="M12" s="98"/>
      <c r="N12" s="44"/>
      <c r="O12" s="56"/>
    </row>
    <row r="13" spans="1:248" s="11" customFormat="1" ht="15">
      <c r="A13" s="44"/>
      <c r="B13" s="44"/>
      <c r="C13" s="44"/>
      <c r="D13" s="39"/>
      <c r="E13" s="56"/>
      <c r="F13" s="44"/>
      <c r="G13" s="44"/>
      <c r="H13" s="14"/>
      <c r="I13" s="42"/>
      <c r="J13" s="20"/>
      <c r="K13" s="20"/>
      <c r="L13" s="44"/>
      <c r="M13" s="14"/>
      <c r="N13" s="44"/>
      <c r="O13" s="56"/>
      <c r="IN13" s="64" t="s">
        <v>17</v>
      </c>
    </row>
    <row r="14" spans="1:248" s="11" customFormat="1" ht="15">
      <c r="A14" s="44"/>
      <c r="B14" s="44"/>
      <c r="C14" s="44"/>
      <c r="D14" s="39"/>
      <c r="E14" s="56"/>
      <c r="F14" s="44"/>
      <c r="G14" s="13"/>
      <c r="H14" s="14"/>
      <c r="I14" s="42"/>
      <c r="J14" s="20"/>
      <c r="K14" s="20"/>
      <c r="L14" s="44"/>
      <c r="M14" s="14"/>
      <c r="N14" s="44"/>
      <c r="O14" s="56"/>
    </row>
    <row r="15" spans="1:248" s="11" customFormat="1" ht="15">
      <c r="A15" s="44"/>
      <c r="B15" s="44"/>
      <c r="C15" s="44"/>
      <c r="D15" s="39"/>
      <c r="E15" s="12"/>
      <c r="F15" s="44"/>
      <c r="G15" s="13"/>
      <c r="H15" s="14"/>
      <c r="I15" s="42"/>
      <c r="J15" s="20"/>
      <c r="K15" s="20"/>
      <c r="L15" s="44"/>
      <c r="M15" s="14"/>
      <c r="N15" s="44"/>
      <c r="O15" s="12"/>
      <c r="IN15" s="64" t="s">
        <v>18</v>
      </c>
    </row>
    <row r="16" spans="1:248" s="11" customFormat="1" ht="15">
      <c r="A16" s="44"/>
      <c r="B16" s="44"/>
      <c r="C16" s="13"/>
      <c r="D16" s="39"/>
      <c r="E16" s="12"/>
      <c r="F16" s="13"/>
      <c r="G16" s="13"/>
      <c r="H16" s="14"/>
      <c r="I16" s="42"/>
      <c r="J16" s="20"/>
      <c r="K16" s="20"/>
      <c r="L16" s="44"/>
      <c r="M16" s="14"/>
      <c r="N16" s="44"/>
      <c r="O16" s="12"/>
    </row>
    <row r="17" spans="1:15" s="11" customFormat="1" ht="15">
      <c r="A17" s="44"/>
      <c r="B17" s="44"/>
      <c r="C17" s="13"/>
      <c r="D17" s="39"/>
      <c r="E17" s="12"/>
      <c r="F17" s="13"/>
      <c r="G17" s="13"/>
      <c r="H17" s="14"/>
      <c r="I17" s="42"/>
      <c r="J17" s="20"/>
      <c r="K17" s="20"/>
      <c r="L17" s="44"/>
      <c r="M17" s="29"/>
      <c r="N17" s="13"/>
      <c r="O17" s="12"/>
    </row>
    <row r="18" spans="1:15" s="11" customFormat="1" ht="15">
      <c r="A18" s="13"/>
      <c r="B18" s="13"/>
      <c r="C18" s="13"/>
      <c r="D18" s="39"/>
      <c r="E18" s="12"/>
      <c r="F18" s="13"/>
      <c r="G18" s="13"/>
      <c r="H18" s="14"/>
      <c r="I18" s="42">
        <f>IF(H18&gt;0,IF(B18="INTI",E18,0),0)</f>
        <v>0</v>
      </c>
      <c r="J18" s="20"/>
      <c r="K18" s="20"/>
      <c r="L18" s="13"/>
      <c r="M18" s="29"/>
      <c r="N18" s="13"/>
      <c r="O18" s="12"/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>
      <c r="L20" s="35"/>
      <c r="M20" s="36"/>
      <c r="N20" s="37"/>
      <c r="O20" s="38"/>
    </row>
    <row r="21" spans="1:15" s="11" customFormat="1">
      <c r="L21" s="35"/>
      <c r="M21" s="36"/>
      <c r="N21" s="37"/>
      <c r="O21" s="38"/>
    </row>
    <row r="22" spans="1:15" s="11" customFormat="1">
      <c r="L22" s="35"/>
      <c r="M22" s="36"/>
      <c r="N22" s="37"/>
      <c r="O22" s="38"/>
    </row>
    <row r="23" spans="1:15" s="11" customFormat="1">
      <c r="L23" s="35"/>
      <c r="M23" s="36"/>
      <c r="N23" s="37"/>
      <c r="O23" s="38"/>
    </row>
    <row r="24" spans="1:15" s="11" customFormat="1">
      <c r="L24" s="35"/>
      <c r="M24" s="36"/>
      <c r="N24" s="37"/>
      <c r="O24" s="38"/>
    </row>
    <row r="25" spans="1:15" s="11" customFormat="1">
      <c r="L25" s="35"/>
      <c r="M25" s="36"/>
      <c r="N25" s="37"/>
      <c r="O25" s="38"/>
    </row>
  </sheetData>
  <mergeCells count="2">
    <mergeCell ref="A1:D1"/>
    <mergeCell ref="M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6"/>
  <sheetViews>
    <sheetView workbookViewId="0">
      <selection activeCell="A33" sqref="A33:IV239"/>
    </sheetView>
  </sheetViews>
  <sheetFormatPr baseColWidth="10" defaultRowHeight="12.75"/>
  <cols>
    <col min="1" max="1" width="13.7109375" style="3" customWidth="1"/>
    <col min="2" max="2" width="15.85546875" style="3" customWidth="1"/>
    <col min="3" max="3" width="14" style="3" customWidth="1"/>
    <col min="4" max="4" width="58.28515625" style="3" customWidth="1"/>
    <col min="5" max="5" width="20.28515625" style="3" customWidth="1"/>
    <col min="6" max="6" width="22.285156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8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8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8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8" ht="15.75">
      <c r="A4" s="7" t="s">
        <v>5</v>
      </c>
      <c r="B4" s="7"/>
      <c r="C4" s="87" t="s">
        <v>119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8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8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8" ht="17.25" customHeight="1">
      <c r="F7" s="1"/>
      <c r="G7" s="1"/>
      <c r="H7" s="2"/>
      <c r="I7" s="2"/>
      <c r="J7" s="2"/>
      <c r="K7" s="22"/>
      <c r="L7" s="25"/>
      <c r="M7" s="30"/>
    </row>
    <row r="8" spans="1:248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8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8" s="55" customFormat="1" ht="42.75">
      <c r="A10" s="100">
        <v>32</v>
      </c>
      <c r="B10" s="100" t="s">
        <v>96</v>
      </c>
      <c r="C10" s="100" t="s">
        <v>97</v>
      </c>
      <c r="D10" s="57" t="s">
        <v>98</v>
      </c>
      <c r="E10" s="103">
        <v>48000000</v>
      </c>
      <c r="F10" s="100" t="s">
        <v>99</v>
      </c>
      <c r="G10" s="48"/>
      <c r="H10" s="101">
        <v>45351</v>
      </c>
      <c r="I10" s="42"/>
      <c r="J10" s="53"/>
      <c r="K10" s="53"/>
      <c r="L10" s="100" t="s">
        <v>100</v>
      </c>
      <c r="M10" s="101">
        <v>45351</v>
      </c>
      <c r="N10" s="100" t="s">
        <v>99</v>
      </c>
      <c r="O10" s="105">
        <v>48000000</v>
      </c>
    </row>
    <row r="11" spans="1:248" s="55" customFormat="1" ht="42.75">
      <c r="A11" s="73"/>
      <c r="B11" s="73"/>
      <c r="C11" s="73"/>
      <c r="D11" s="58" t="s">
        <v>101</v>
      </c>
      <c r="E11" s="104">
        <v>40000000</v>
      </c>
      <c r="F11" s="73"/>
      <c r="G11" s="48"/>
      <c r="H11" s="81"/>
      <c r="I11" s="42"/>
      <c r="J11" s="53"/>
      <c r="K11" s="53"/>
      <c r="L11" s="73"/>
      <c r="M11" s="81"/>
      <c r="N11" s="73"/>
      <c r="O11" s="106">
        <v>40000000</v>
      </c>
    </row>
    <row r="12" spans="1:248" s="55" customFormat="1" ht="14.25">
      <c r="A12" s="71">
        <v>32</v>
      </c>
      <c r="B12" s="71" t="s">
        <v>102</v>
      </c>
      <c r="C12" s="71" t="s">
        <v>34</v>
      </c>
      <c r="D12" s="58" t="s">
        <v>103</v>
      </c>
      <c r="E12" s="56">
        <v>283000</v>
      </c>
      <c r="F12" s="71" t="s">
        <v>104</v>
      </c>
      <c r="G12" s="48"/>
      <c r="H12" s="74">
        <v>45372</v>
      </c>
      <c r="I12" s="42"/>
      <c r="J12" s="53"/>
      <c r="K12" s="53"/>
      <c r="L12" s="71" t="s">
        <v>105</v>
      </c>
      <c r="M12" s="79">
        <v>45489</v>
      </c>
      <c r="N12" s="71" t="s">
        <v>104</v>
      </c>
      <c r="O12" s="56" t="s">
        <v>106</v>
      </c>
      <c r="IN12" s="11"/>
    </row>
    <row r="13" spans="1:248" s="55" customFormat="1" ht="14.25">
      <c r="A13" s="72"/>
      <c r="B13" s="72"/>
      <c r="C13" s="72"/>
      <c r="D13" s="58" t="s">
        <v>107</v>
      </c>
      <c r="E13" s="56">
        <v>253</v>
      </c>
      <c r="F13" s="72"/>
      <c r="G13" s="48"/>
      <c r="H13" s="75"/>
      <c r="I13" s="42"/>
      <c r="J13" s="53"/>
      <c r="K13" s="53"/>
      <c r="L13" s="72"/>
      <c r="M13" s="80"/>
      <c r="N13" s="72"/>
      <c r="O13" s="56" t="s">
        <v>108</v>
      </c>
    </row>
    <row r="14" spans="1:248" s="11" customFormat="1" ht="15">
      <c r="A14" s="72"/>
      <c r="B14" s="72"/>
      <c r="C14" s="72"/>
      <c r="D14" s="39" t="s">
        <v>109</v>
      </c>
      <c r="E14" s="107">
        <f>58.2*872</f>
        <v>50750.400000000001</v>
      </c>
      <c r="F14" s="72"/>
      <c r="G14" s="44"/>
      <c r="H14" s="75"/>
      <c r="I14" s="42"/>
      <c r="J14" s="20"/>
      <c r="K14" s="20"/>
      <c r="L14" s="72"/>
      <c r="M14" s="80"/>
      <c r="N14" s="72"/>
      <c r="O14" s="90" t="s">
        <v>110</v>
      </c>
      <c r="IN14" s="64" t="s">
        <v>17</v>
      </c>
    </row>
    <row r="15" spans="1:248" s="11" customFormat="1" ht="15">
      <c r="A15" s="72"/>
      <c r="B15" s="72"/>
      <c r="C15" s="72"/>
      <c r="D15" s="39" t="s">
        <v>111</v>
      </c>
      <c r="E15" s="108"/>
      <c r="F15" s="72"/>
      <c r="G15" s="13"/>
      <c r="H15" s="75"/>
      <c r="I15" s="42"/>
      <c r="J15" s="20"/>
      <c r="K15" s="20"/>
      <c r="L15" s="72"/>
      <c r="M15" s="80"/>
      <c r="N15" s="72"/>
      <c r="O15" s="91"/>
    </row>
    <row r="16" spans="1:248" s="11" customFormat="1" ht="15">
      <c r="A16" s="72"/>
      <c r="B16" s="72"/>
      <c r="C16" s="72"/>
      <c r="D16" s="39" t="s">
        <v>112</v>
      </c>
      <c r="E16" s="108"/>
      <c r="F16" s="72"/>
      <c r="G16" s="13"/>
      <c r="H16" s="75"/>
      <c r="I16" s="42"/>
      <c r="J16" s="20"/>
      <c r="K16" s="20"/>
      <c r="L16" s="72"/>
      <c r="M16" s="80"/>
      <c r="N16" s="72"/>
      <c r="O16" s="91"/>
      <c r="IN16" s="64" t="s">
        <v>18</v>
      </c>
    </row>
    <row r="17" spans="1:15" s="11" customFormat="1" ht="15">
      <c r="A17" s="72"/>
      <c r="B17" s="72"/>
      <c r="C17" s="72"/>
      <c r="D17" s="39" t="s">
        <v>113</v>
      </c>
      <c r="E17" s="108"/>
      <c r="F17" s="72"/>
      <c r="G17" s="13"/>
      <c r="H17" s="75"/>
      <c r="I17" s="42"/>
      <c r="J17" s="20"/>
      <c r="K17" s="20"/>
      <c r="L17" s="72"/>
      <c r="M17" s="80"/>
      <c r="N17" s="72"/>
      <c r="O17" s="91"/>
    </row>
    <row r="18" spans="1:15" s="11" customFormat="1" ht="15">
      <c r="A18" s="72"/>
      <c r="B18" s="72"/>
      <c r="C18" s="72"/>
      <c r="D18" s="39" t="s">
        <v>114</v>
      </c>
      <c r="E18" s="109"/>
      <c r="F18" s="72"/>
      <c r="G18" s="13"/>
      <c r="H18" s="75"/>
      <c r="I18" s="42"/>
      <c r="J18" s="20"/>
      <c r="K18" s="20"/>
      <c r="L18" s="72"/>
      <c r="M18" s="80"/>
      <c r="N18" s="72"/>
      <c r="O18" s="91"/>
    </row>
    <row r="19" spans="1:15" s="11" customFormat="1" ht="30">
      <c r="A19" s="72"/>
      <c r="B19" s="72"/>
      <c r="C19" s="72"/>
      <c r="D19" s="39" t="s">
        <v>115</v>
      </c>
      <c r="E19" s="107">
        <f>117.5*872</f>
        <v>102460</v>
      </c>
      <c r="F19" s="72"/>
      <c r="G19" s="13"/>
      <c r="H19" s="75"/>
      <c r="I19" s="42">
        <f>IF(H19&gt;0,IF(B19="INTI",#REF!,0),0)</f>
        <v>0</v>
      </c>
      <c r="J19" s="20"/>
      <c r="K19" s="20"/>
      <c r="L19" s="72"/>
      <c r="M19" s="80"/>
      <c r="N19" s="72"/>
      <c r="O19" s="91"/>
    </row>
    <row r="20" spans="1:15" s="11" customFormat="1" ht="30">
      <c r="A20" s="72"/>
      <c r="B20" s="72"/>
      <c r="C20" s="72"/>
      <c r="D20" s="39" t="s">
        <v>116</v>
      </c>
      <c r="E20" s="108"/>
      <c r="F20" s="72"/>
      <c r="G20" s="13"/>
      <c r="H20" s="75"/>
      <c r="I20" s="42">
        <f>IF(H20&gt;0,IF(B20="INTI",E19,0),0)</f>
        <v>0</v>
      </c>
      <c r="J20" s="20"/>
      <c r="K20" s="20"/>
      <c r="L20" s="72"/>
      <c r="M20" s="80"/>
      <c r="N20" s="72"/>
      <c r="O20" s="91"/>
    </row>
    <row r="21" spans="1:15" s="11" customFormat="1" ht="30">
      <c r="A21" s="72"/>
      <c r="B21" s="72"/>
      <c r="C21" s="72"/>
      <c r="D21" s="39" t="s">
        <v>117</v>
      </c>
      <c r="E21" s="109"/>
      <c r="F21" s="72"/>
      <c r="G21" s="13"/>
      <c r="H21" s="75"/>
      <c r="I21" s="42">
        <f>IF(H21&gt;0,IF(B21="INTI",E21,0),0)</f>
        <v>0</v>
      </c>
      <c r="J21" s="20"/>
      <c r="K21" s="20"/>
      <c r="L21" s="72"/>
      <c r="M21" s="80"/>
      <c r="N21" s="72"/>
      <c r="O21" s="91"/>
    </row>
    <row r="22" spans="1:15" s="11" customFormat="1" ht="15">
      <c r="A22" s="73"/>
      <c r="B22" s="73"/>
      <c r="C22" s="73"/>
      <c r="D22" s="39" t="s">
        <v>118</v>
      </c>
      <c r="E22" s="12">
        <f>8.8*872</f>
        <v>7673.6</v>
      </c>
      <c r="F22" s="73"/>
      <c r="G22" s="13"/>
      <c r="H22" s="76"/>
      <c r="I22" s="42">
        <f>IF(H22&gt;0,IF(B22="INTI",E22,0),0)</f>
        <v>0</v>
      </c>
      <c r="J22" s="20"/>
      <c r="K22" s="20"/>
      <c r="L22" s="73"/>
      <c r="M22" s="81"/>
      <c r="N22" s="73"/>
      <c r="O22" s="92"/>
    </row>
    <row r="23" spans="1:15" s="11" customFormat="1" ht="15">
      <c r="A23" s="13"/>
      <c r="B23" s="13"/>
      <c r="C23" s="13"/>
      <c r="D23" s="39"/>
      <c r="E23" s="12"/>
      <c r="F23" s="13"/>
      <c r="G23" s="13"/>
      <c r="H23" s="14"/>
      <c r="I23" s="42">
        <f>IF(H23&gt;0,IF(B23="INTI",E23,0),0)</f>
        <v>0</v>
      </c>
      <c r="J23" s="20"/>
      <c r="K23" s="20"/>
      <c r="L23" s="13"/>
      <c r="M23" s="29"/>
      <c r="N23" s="13"/>
      <c r="O23" s="12"/>
    </row>
    <row r="24" spans="1:15" s="11" customFormat="1" ht="15">
      <c r="A24" s="13"/>
      <c r="B24" s="13"/>
      <c r="C24" s="13"/>
      <c r="D24" s="39"/>
      <c r="E24" s="12"/>
      <c r="F24" s="13"/>
      <c r="G24" s="13"/>
      <c r="H24" s="14"/>
      <c r="I24" s="42">
        <f>IF(H24&gt;0,IF(B24="INTI",E24,0),0)</f>
        <v>0</v>
      </c>
      <c r="J24" s="20"/>
      <c r="K24" s="20"/>
      <c r="L24" s="13"/>
      <c r="M24" s="29"/>
      <c r="N24" s="13"/>
      <c r="O24" s="12"/>
    </row>
    <row r="25" spans="1:15" s="11" customFormat="1" ht="15">
      <c r="A25" s="13"/>
      <c r="B25" s="13"/>
      <c r="C25" s="13"/>
      <c r="D25" s="39"/>
      <c r="E25" s="12"/>
      <c r="F25" s="13"/>
      <c r="G25" s="13"/>
      <c r="H25" s="14"/>
      <c r="I25" s="42">
        <f>IF(H25&gt;0,IF(B25="INTI",E25,0),0)</f>
        <v>0</v>
      </c>
      <c r="J25" s="20"/>
      <c r="K25" s="20"/>
      <c r="L25" s="13"/>
      <c r="M25" s="29"/>
      <c r="N25" s="13"/>
      <c r="O25" s="12"/>
    </row>
    <row r="26" spans="1:15" s="11" customFormat="1" ht="15">
      <c r="A26" s="13"/>
      <c r="B26" s="13"/>
      <c r="C26" s="13"/>
      <c r="D26" s="39"/>
      <c r="E26" s="12"/>
      <c r="F26" s="13"/>
      <c r="G26" s="13"/>
      <c r="H26" s="14"/>
      <c r="I26" s="42">
        <f>IF(H26&gt;0,IF(B26="INTI",E26,0),0)</f>
        <v>0</v>
      </c>
      <c r="J26" s="20"/>
      <c r="K26" s="20"/>
      <c r="L26" s="13"/>
      <c r="M26" s="29"/>
      <c r="N26" s="13"/>
      <c r="O26" s="12"/>
    </row>
    <row r="27" spans="1:15" s="11" customFormat="1" ht="15">
      <c r="A27" s="13"/>
      <c r="B27" s="13"/>
      <c r="C27" s="13"/>
      <c r="D27" s="39"/>
      <c r="E27" s="12"/>
      <c r="F27" s="13"/>
      <c r="G27" s="13"/>
      <c r="H27" s="14"/>
      <c r="I27" s="42">
        <f>IF(H27&gt;0,IF(B27="INTI",E27,0),0)</f>
        <v>0</v>
      </c>
      <c r="J27" s="20"/>
      <c r="K27" s="20"/>
      <c r="L27" s="13"/>
      <c r="M27" s="29"/>
      <c r="N27" s="13"/>
      <c r="O27" s="12"/>
    </row>
    <row r="28" spans="1:15" s="11" customFormat="1" ht="15">
      <c r="A28" s="13"/>
      <c r="B28" s="13"/>
      <c r="C28" s="13"/>
      <c r="D28" s="39"/>
      <c r="E28" s="12"/>
      <c r="F28" s="13"/>
      <c r="G28" s="13"/>
      <c r="H28" s="14"/>
      <c r="I28" s="42">
        <f>IF(H28&gt;0,IF(B28="INTI",E28,0),0)</f>
        <v>0</v>
      </c>
      <c r="J28" s="20"/>
      <c r="K28" s="20"/>
      <c r="L28" s="13"/>
      <c r="M28" s="29"/>
      <c r="N28" s="13"/>
      <c r="O28" s="12"/>
    </row>
    <row r="29" spans="1:15" s="11" customFormat="1" ht="15">
      <c r="A29" s="13"/>
      <c r="B29" s="13"/>
      <c r="C29" s="13"/>
      <c r="D29" s="39"/>
      <c r="E29" s="12"/>
      <c r="F29" s="13"/>
      <c r="G29" s="13"/>
      <c r="H29" s="14"/>
      <c r="I29" s="42">
        <f>IF(H29&gt;0,IF(B29="INTI",E29,0),0)</f>
        <v>0</v>
      </c>
      <c r="J29" s="20"/>
      <c r="K29" s="20"/>
      <c r="L29" s="13"/>
      <c r="M29" s="29"/>
      <c r="N29" s="13"/>
      <c r="O29" s="12"/>
    </row>
    <row r="30" spans="1:15" s="11" customFormat="1" ht="15">
      <c r="A30" s="13"/>
      <c r="B30" s="13"/>
      <c r="C30" s="13"/>
      <c r="D30" s="39"/>
      <c r="E30" s="12"/>
      <c r="F30" s="13"/>
      <c r="G30" s="13"/>
      <c r="H30" s="14"/>
      <c r="I30" s="42">
        <f>IF(H30&gt;0,IF(B30="INTI",E30,0),0)</f>
        <v>0</v>
      </c>
      <c r="J30" s="20"/>
      <c r="K30" s="20"/>
      <c r="L30" s="13"/>
      <c r="M30" s="29"/>
      <c r="N30" s="13"/>
      <c r="O30" s="12"/>
    </row>
    <row r="31" spans="1:15" s="11" customFormat="1" ht="15">
      <c r="A31" s="13"/>
      <c r="B31" s="13"/>
      <c r="C31" s="13"/>
      <c r="D31" s="39"/>
      <c r="E31" s="12"/>
      <c r="F31" s="13"/>
      <c r="G31" s="13"/>
      <c r="H31" s="14"/>
      <c r="I31" s="42">
        <f>IF(H31&gt;0,IF(B31="INTI",E31,0),0)</f>
        <v>0</v>
      </c>
      <c r="J31" s="20"/>
      <c r="K31" s="20"/>
      <c r="L31" s="13"/>
      <c r="M31" s="29"/>
      <c r="N31" s="13"/>
      <c r="O31" s="12"/>
    </row>
    <row r="32" spans="1:15" s="11" customFormat="1" ht="15">
      <c r="A32" s="13"/>
      <c r="B32" s="13"/>
      <c r="C32" s="13"/>
      <c r="D32" s="39"/>
      <c r="E32" s="12"/>
      <c r="F32" s="13"/>
      <c r="G32" s="13"/>
      <c r="H32" s="14"/>
      <c r="I32" s="42">
        <f>IF(H32&gt;0,IF(B32="INTI",E32,0),0)</f>
        <v>0</v>
      </c>
      <c r="J32" s="20"/>
      <c r="K32" s="20"/>
      <c r="L32" s="13"/>
      <c r="M32" s="29"/>
      <c r="N32" s="13"/>
      <c r="O32" s="12"/>
    </row>
    <row r="33" spans="12:15" s="11" customFormat="1">
      <c r="L33" s="35"/>
      <c r="M33" s="36"/>
      <c r="N33" s="37"/>
      <c r="O33" s="38"/>
    </row>
    <row r="34" spans="12:15" s="11" customFormat="1">
      <c r="L34" s="35"/>
      <c r="M34" s="36"/>
      <c r="N34" s="37"/>
      <c r="O34" s="38"/>
    </row>
    <row r="35" spans="12:15" s="11" customFormat="1">
      <c r="L35" s="35"/>
      <c r="M35" s="36"/>
      <c r="N35" s="37"/>
      <c r="O35" s="38"/>
    </row>
    <row r="36" spans="12:15" s="11" customFormat="1">
      <c r="L36" s="35"/>
      <c r="M36" s="36"/>
      <c r="N36" s="37"/>
      <c r="O36" s="38"/>
    </row>
  </sheetData>
  <mergeCells count="21">
    <mergeCell ref="E19:E21"/>
    <mergeCell ref="M12:M22"/>
    <mergeCell ref="N12:N22"/>
    <mergeCell ref="E14:E18"/>
    <mergeCell ref="O14:O22"/>
    <mergeCell ref="A12:A22"/>
    <mergeCell ref="B12:B22"/>
    <mergeCell ref="C12:C22"/>
    <mergeCell ref="F12:F22"/>
    <mergeCell ref="H12:H22"/>
    <mergeCell ref="L12:L22"/>
    <mergeCell ref="M10:M11"/>
    <mergeCell ref="N10:N11"/>
    <mergeCell ref="A10:A11"/>
    <mergeCell ref="B10:B11"/>
    <mergeCell ref="C10:C11"/>
    <mergeCell ref="F10:F11"/>
    <mergeCell ref="H10:H11"/>
    <mergeCell ref="L10:L11"/>
    <mergeCell ref="A1:D1"/>
    <mergeCell ref="M8:O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0"/>
  <sheetViews>
    <sheetView workbookViewId="0">
      <selection activeCell="C13" sqref="C13"/>
    </sheetView>
  </sheetViews>
  <sheetFormatPr baseColWidth="10" defaultRowHeight="12.75"/>
  <cols>
    <col min="1" max="1" width="13.7109375" style="3" customWidth="1"/>
    <col min="2" max="2" width="12.7109375" style="3" customWidth="1"/>
    <col min="3" max="3" width="14" style="3" customWidth="1"/>
    <col min="4" max="4" width="34.28515625" style="3" customWidth="1"/>
    <col min="5" max="5" width="19.85546875" style="3" customWidth="1"/>
    <col min="6" max="6" width="29.285156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33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33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33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33" ht="15.75">
      <c r="A4" s="7" t="s">
        <v>5</v>
      </c>
      <c r="B4" s="7"/>
      <c r="C4" s="87" t="s">
        <v>139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33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33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33" ht="17.25" customHeight="1">
      <c r="F7" s="1"/>
      <c r="G7" s="1"/>
      <c r="H7" s="2"/>
      <c r="I7" s="2"/>
      <c r="J7" s="2"/>
      <c r="K7" s="22"/>
      <c r="L7" s="25"/>
      <c r="M7" s="30"/>
    </row>
    <row r="8" spans="1:233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33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33" s="55" customFormat="1" ht="15">
      <c r="A10" s="71">
        <v>33</v>
      </c>
      <c r="B10" s="71" t="s">
        <v>91</v>
      </c>
      <c r="C10" s="71" t="s">
        <v>34</v>
      </c>
      <c r="D10" s="39" t="s">
        <v>121</v>
      </c>
      <c r="E10" s="56">
        <v>7500000</v>
      </c>
      <c r="F10" s="44" t="s">
        <v>122</v>
      </c>
      <c r="G10" s="44"/>
      <c r="H10" s="74">
        <v>45293</v>
      </c>
      <c r="I10" s="66"/>
      <c r="J10" s="86"/>
      <c r="K10" s="86"/>
      <c r="L10" s="71" t="s">
        <v>123</v>
      </c>
      <c r="M10" s="98">
        <v>45373</v>
      </c>
      <c r="N10" s="44" t="s">
        <v>122</v>
      </c>
      <c r="O10" s="56" t="s">
        <v>124</v>
      </c>
      <c r="HY10" s="94" t="s">
        <v>17</v>
      </c>
    </row>
    <row r="11" spans="1:233" s="55" customFormat="1" ht="14.25">
      <c r="A11" s="73"/>
      <c r="B11" s="73"/>
      <c r="C11" s="73"/>
      <c r="D11" s="111" t="s">
        <v>125</v>
      </c>
      <c r="E11" s="56">
        <v>7200000</v>
      </c>
      <c r="F11" s="44" t="s">
        <v>122</v>
      </c>
      <c r="G11" s="44"/>
      <c r="H11" s="76"/>
      <c r="I11" s="66"/>
      <c r="J11" s="86"/>
      <c r="K11" s="86"/>
      <c r="L11" s="73"/>
      <c r="M11" s="98">
        <v>45374</v>
      </c>
      <c r="N11" s="44" t="s">
        <v>122</v>
      </c>
      <c r="O11" s="56" t="s">
        <v>126</v>
      </c>
    </row>
    <row r="12" spans="1:233" s="55" customFormat="1" ht="25.5">
      <c r="A12" s="44">
        <v>33</v>
      </c>
      <c r="B12" s="44" t="s">
        <v>91</v>
      </c>
      <c r="C12" s="44" t="s">
        <v>34</v>
      </c>
      <c r="D12" s="39" t="s">
        <v>127</v>
      </c>
      <c r="E12" s="12">
        <v>3600000</v>
      </c>
      <c r="F12" s="44" t="s">
        <v>122</v>
      </c>
      <c r="G12" s="44"/>
      <c r="H12" s="98">
        <v>45371</v>
      </c>
      <c r="I12" s="66"/>
      <c r="J12" s="86"/>
      <c r="K12" s="86"/>
      <c r="L12" s="44" t="s">
        <v>128</v>
      </c>
      <c r="M12" s="98">
        <v>45411</v>
      </c>
      <c r="N12" s="44" t="s">
        <v>122</v>
      </c>
      <c r="O12" s="56" t="s">
        <v>129</v>
      </c>
      <c r="HY12" s="94" t="s">
        <v>18</v>
      </c>
    </row>
    <row r="13" spans="1:233" s="55" customFormat="1" ht="25.5">
      <c r="A13" s="44">
        <v>33</v>
      </c>
      <c r="B13" s="44" t="s">
        <v>91</v>
      </c>
      <c r="C13" s="44" t="s">
        <v>34</v>
      </c>
      <c r="D13" s="39" t="s">
        <v>120</v>
      </c>
      <c r="E13" s="12">
        <v>6000000</v>
      </c>
      <c r="F13" s="44"/>
      <c r="G13" s="44"/>
      <c r="H13" s="98">
        <v>45411</v>
      </c>
      <c r="I13" s="66"/>
      <c r="J13" s="86"/>
      <c r="K13" s="86"/>
      <c r="L13" s="44" t="s">
        <v>44</v>
      </c>
      <c r="M13" s="98"/>
      <c r="N13" s="44"/>
      <c r="O13" s="12"/>
    </row>
    <row r="14" spans="1:233" s="55" customFormat="1" ht="15">
      <c r="A14" s="71">
        <v>33</v>
      </c>
      <c r="B14" s="71" t="s">
        <v>91</v>
      </c>
      <c r="C14" s="71" t="s">
        <v>34</v>
      </c>
      <c r="D14" s="39" t="s">
        <v>130</v>
      </c>
      <c r="E14" s="12">
        <v>2800000</v>
      </c>
      <c r="F14" s="44" t="s">
        <v>131</v>
      </c>
      <c r="G14" s="44"/>
      <c r="H14" s="74">
        <v>45411</v>
      </c>
      <c r="I14" s="66"/>
      <c r="J14" s="86"/>
      <c r="K14" s="86"/>
      <c r="L14" s="71" t="s">
        <v>132</v>
      </c>
      <c r="M14" s="79">
        <v>45481</v>
      </c>
      <c r="N14" s="44" t="s">
        <v>131</v>
      </c>
      <c r="O14" s="56" t="s">
        <v>133</v>
      </c>
    </row>
    <row r="15" spans="1:233" s="55" customFormat="1" ht="15">
      <c r="A15" s="72"/>
      <c r="B15" s="72"/>
      <c r="C15" s="72"/>
      <c r="D15" s="39" t="s">
        <v>134</v>
      </c>
      <c r="E15" s="12">
        <v>1700000</v>
      </c>
      <c r="F15" s="44" t="s">
        <v>135</v>
      </c>
      <c r="G15" s="44"/>
      <c r="H15" s="75"/>
      <c r="I15" s="66">
        <f>IF(H15&gt;0,IF(B15="INTI",E15,0),0)</f>
        <v>0</v>
      </c>
      <c r="J15" s="86"/>
      <c r="K15" s="86"/>
      <c r="L15" s="72"/>
      <c r="M15" s="80"/>
      <c r="N15" s="44" t="s">
        <v>135</v>
      </c>
      <c r="O15" s="56" t="s">
        <v>136</v>
      </c>
    </row>
    <row r="16" spans="1:233" s="55" customFormat="1" ht="15">
      <c r="A16" s="73"/>
      <c r="B16" s="73"/>
      <c r="C16" s="73"/>
      <c r="D16" s="39" t="s">
        <v>137</v>
      </c>
      <c r="E16" s="12">
        <v>2000000</v>
      </c>
      <c r="F16" s="44" t="s">
        <v>131</v>
      </c>
      <c r="G16" s="44"/>
      <c r="H16" s="76"/>
      <c r="I16" s="66">
        <f>IF(H16&gt;0,IF(B16="INTI",E16,0),0)</f>
        <v>0</v>
      </c>
      <c r="J16" s="86"/>
      <c r="K16" s="86"/>
      <c r="L16" s="73"/>
      <c r="M16" s="81"/>
      <c r="N16" s="44" t="s">
        <v>131</v>
      </c>
      <c r="O16" s="56" t="s">
        <v>138</v>
      </c>
    </row>
    <row r="17" spans="1:15" s="55" customFormat="1" ht="15">
      <c r="A17" s="44"/>
      <c r="B17" s="44"/>
      <c r="C17" s="44"/>
      <c r="D17" s="39"/>
      <c r="E17" s="12"/>
      <c r="F17" s="44"/>
      <c r="G17" s="44"/>
      <c r="H17" s="98"/>
      <c r="I17" s="66">
        <f>IF(H17&gt;0,IF(B17="INTI",E17,0),0)</f>
        <v>0</v>
      </c>
      <c r="J17" s="86"/>
      <c r="K17" s="86"/>
      <c r="L17" s="44"/>
      <c r="M17" s="54"/>
      <c r="N17" s="44"/>
      <c r="O17" s="12"/>
    </row>
    <row r="18" spans="1:15" s="55" customFormat="1" ht="15">
      <c r="A18" s="44"/>
      <c r="B18" s="44"/>
      <c r="C18" s="44"/>
      <c r="D18" s="39"/>
      <c r="E18" s="12"/>
      <c r="F18" s="44"/>
      <c r="G18" s="44"/>
      <c r="H18" s="98"/>
      <c r="I18" s="66">
        <f>IF(H18&gt;0,IF(B18="INTI",E18,0),0)</f>
        <v>0</v>
      </c>
      <c r="J18" s="86"/>
      <c r="K18" s="86"/>
      <c r="L18" s="44"/>
      <c r="M18" s="54"/>
      <c r="N18" s="44"/>
      <c r="O18" s="12"/>
    </row>
    <row r="19" spans="1:15" s="55" customFormat="1" ht="15">
      <c r="A19" s="44"/>
      <c r="B19" s="44"/>
      <c r="C19" s="44"/>
      <c r="D19" s="39"/>
      <c r="E19" s="12"/>
      <c r="F19" s="44"/>
      <c r="G19" s="44"/>
      <c r="H19" s="98"/>
      <c r="I19" s="66">
        <f>IF(H19&gt;0,IF(B19="INTI",E19,0),0)</f>
        <v>0</v>
      </c>
      <c r="J19" s="86"/>
      <c r="K19" s="86"/>
      <c r="L19" s="44"/>
      <c r="M19" s="54"/>
      <c r="N19" s="44"/>
      <c r="O19" s="12"/>
    </row>
    <row r="20" spans="1:15" s="55" customFormat="1" ht="15">
      <c r="A20" s="44"/>
      <c r="B20" s="44"/>
      <c r="C20" s="44"/>
      <c r="D20" s="39"/>
      <c r="E20" s="12"/>
      <c r="F20" s="44"/>
      <c r="G20" s="44"/>
      <c r="H20" s="98"/>
      <c r="I20" s="66">
        <f>IF(H20&gt;0,IF(B20="INTI",E20,0),0)</f>
        <v>0</v>
      </c>
      <c r="J20" s="86"/>
      <c r="K20" s="86"/>
      <c r="L20" s="44"/>
      <c r="M20" s="54"/>
      <c r="N20" s="44"/>
      <c r="O20" s="12"/>
    </row>
    <row r="21" spans="1:15" s="55" customFormat="1" ht="15">
      <c r="A21" s="44"/>
      <c r="B21" s="44"/>
      <c r="C21" s="44"/>
      <c r="D21" s="39"/>
      <c r="E21" s="12"/>
      <c r="F21" s="44"/>
      <c r="G21" s="44"/>
      <c r="H21" s="98"/>
      <c r="I21" s="66">
        <f>IF(H21&gt;0,IF(B21="INTI",E21,0),0)</f>
        <v>0</v>
      </c>
      <c r="J21" s="86"/>
      <c r="K21" s="86"/>
      <c r="L21" s="44"/>
      <c r="M21" s="54"/>
      <c r="N21" s="44"/>
      <c r="O21" s="12"/>
    </row>
    <row r="22" spans="1:15" s="11" customFormat="1" ht="15">
      <c r="A22" s="13"/>
      <c r="B22" s="13"/>
      <c r="C22" s="13"/>
      <c r="D22" s="39"/>
      <c r="E22" s="12"/>
      <c r="F22" s="13"/>
      <c r="G22" s="13"/>
      <c r="H22" s="14"/>
      <c r="I22" s="42">
        <f>IF(H22&gt;0,IF(B22="INTI",E22,0),0)</f>
        <v>0</v>
      </c>
      <c r="J22" s="20"/>
      <c r="K22" s="20"/>
      <c r="L22" s="13"/>
      <c r="M22" s="29"/>
      <c r="N22" s="13"/>
      <c r="O22" s="12"/>
    </row>
    <row r="23" spans="1:15" s="11" customFormat="1" ht="15">
      <c r="A23" s="13"/>
      <c r="B23" s="13"/>
      <c r="C23" s="13"/>
      <c r="D23" s="39"/>
      <c r="E23" s="12"/>
      <c r="F23" s="13"/>
      <c r="G23" s="13"/>
      <c r="H23" s="14"/>
      <c r="I23" s="42">
        <f>IF(H23&gt;0,IF(B23="INTI",E23,0),0)</f>
        <v>0</v>
      </c>
      <c r="J23" s="20"/>
      <c r="K23" s="20"/>
      <c r="L23" s="13"/>
      <c r="M23" s="29"/>
      <c r="N23" s="13"/>
      <c r="O23" s="12"/>
    </row>
    <row r="24" spans="1:15" s="11" customFormat="1" ht="15">
      <c r="A24" s="13"/>
      <c r="B24" s="13"/>
      <c r="C24" s="13"/>
      <c r="D24" s="39"/>
      <c r="E24" s="12"/>
      <c r="F24" s="13"/>
      <c r="G24" s="13"/>
      <c r="H24" s="14"/>
      <c r="I24" s="42">
        <f>IF(H24&gt;0,IF(B24="INTI",E24,0),0)</f>
        <v>0</v>
      </c>
      <c r="J24" s="20"/>
      <c r="K24" s="20"/>
      <c r="L24" s="13"/>
      <c r="M24" s="29"/>
      <c r="N24" s="13"/>
      <c r="O24" s="12"/>
    </row>
    <row r="25" spans="1:15" s="11" customFormat="1">
      <c r="L25" s="35"/>
      <c r="M25" s="36"/>
      <c r="N25" s="37"/>
      <c r="O25" s="38"/>
    </row>
    <row r="26" spans="1:15" s="11" customFormat="1">
      <c r="L26" s="35"/>
      <c r="M26" s="36"/>
      <c r="N26" s="37"/>
      <c r="O26" s="38"/>
    </row>
    <row r="27" spans="1:15" s="11" customFormat="1">
      <c r="L27" s="35"/>
      <c r="M27" s="36"/>
      <c r="N27" s="37"/>
      <c r="O27" s="38"/>
    </row>
    <row r="28" spans="1:15" s="11" customFormat="1">
      <c r="L28" s="35"/>
      <c r="M28" s="36"/>
      <c r="N28" s="37"/>
      <c r="O28" s="38"/>
    </row>
    <row r="29" spans="1:15" s="11" customFormat="1">
      <c r="L29" s="35"/>
      <c r="M29" s="36"/>
      <c r="N29" s="37"/>
      <c r="O29" s="38"/>
    </row>
    <row r="30" spans="1:15" s="11" customFormat="1">
      <c r="L30" s="35"/>
      <c r="M30" s="36"/>
      <c r="N30" s="37"/>
      <c r="O30" s="38"/>
    </row>
  </sheetData>
  <mergeCells count="13">
    <mergeCell ref="A14:A16"/>
    <mergeCell ref="B14:B16"/>
    <mergeCell ref="C14:C16"/>
    <mergeCell ref="H14:H16"/>
    <mergeCell ref="L14:L16"/>
    <mergeCell ref="M14:M16"/>
    <mergeCell ref="A10:A11"/>
    <mergeCell ref="B10:B11"/>
    <mergeCell ref="C10:C11"/>
    <mergeCell ref="H10:H11"/>
    <mergeCell ref="L10:L11"/>
    <mergeCell ref="A1:D1"/>
    <mergeCell ref="M8:O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28"/>
  <sheetViews>
    <sheetView workbookViewId="0">
      <selection activeCell="C11" sqref="C11"/>
    </sheetView>
  </sheetViews>
  <sheetFormatPr baseColWidth="10" defaultRowHeight="12.75"/>
  <cols>
    <col min="1" max="1" width="13.7109375" style="3" customWidth="1"/>
    <col min="2" max="2" width="16.5703125" style="3" customWidth="1"/>
    <col min="3" max="3" width="14" style="3" customWidth="1"/>
    <col min="4" max="4" width="32.7109375" style="3" customWidth="1"/>
    <col min="5" max="5" width="19.7109375" style="3" customWidth="1"/>
    <col min="6" max="6" width="32.1406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38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38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38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38" ht="15.75">
      <c r="A4" s="7" t="s">
        <v>5</v>
      </c>
      <c r="B4" s="7"/>
      <c r="C4" s="93" t="s">
        <v>151</v>
      </c>
      <c r="D4" s="93"/>
      <c r="E4" s="93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38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38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38" ht="17.25" customHeight="1">
      <c r="F7" s="1"/>
      <c r="G7" s="1"/>
      <c r="H7" s="2"/>
      <c r="I7" s="2"/>
      <c r="J7" s="2"/>
      <c r="K7" s="22"/>
      <c r="L7" s="25"/>
      <c r="M7" s="30"/>
    </row>
    <row r="8" spans="1:238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38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38" s="55" customFormat="1" ht="38.25">
      <c r="A10" s="44">
        <v>34</v>
      </c>
      <c r="B10" s="44" t="s">
        <v>140</v>
      </c>
      <c r="C10" s="44" t="s">
        <v>58</v>
      </c>
      <c r="D10" s="57" t="s">
        <v>141</v>
      </c>
      <c r="E10" s="56">
        <f>19475.11*839.25</f>
        <v>16344486.067500001</v>
      </c>
      <c r="F10" s="44" t="s">
        <v>142</v>
      </c>
      <c r="G10" s="48"/>
      <c r="H10" s="54">
        <v>45310</v>
      </c>
      <c r="I10" s="42"/>
      <c r="J10" s="53"/>
      <c r="K10" s="53"/>
      <c r="L10" s="44" t="s">
        <v>143</v>
      </c>
      <c r="M10" s="54">
        <v>45310</v>
      </c>
      <c r="N10" s="44" t="s">
        <v>144</v>
      </c>
      <c r="O10" s="56" t="s">
        <v>145</v>
      </c>
    </row>
    <row r="11" spans="1:238" s="55" customFormat="1" ht="45">
      <c r="A11" s="44">
        <v>34</v>
      </c>
      <c r="B11" s="44" t="s">
        <v>146</v>
      </c>
      <c r="C11" s="44" t="s">
        <v>34</v>
      </c>
      <c r="D11" s="58" t="s">
        <v>147</v>
      </c>
      <c r="E11" s="56">
        <f>25000*860</f>
        <v>21500000</v>
      </c>
      <c r="F11" s="44" t="s">
        <v>148</v>
      </c>
      <c r="G11" s="48"/>
      <c r="H11" s="98">
        <v>45348</v>
      </c>
      <c r="I11" s="42"/>
      <c r="J11" s="53"/>
      <c r="K11" s="53"/>
      <c r="L11" s="44" t="s">
        <v>44</v>
      </c>
      <c r="M11" s="98">
        <v>45415</v>
      </c>
      <c r="N11" s="115" t="s">
        <v>149</v>
      </c>
      <c r="O11" s="56" t="s">
        <v>150</v>
      </c>
    </row>
    <row r="12" spans="1:238" s="55" customFormat="1" ht="14.25">
      <c r="A12" s="44"/>
      <c r="B12" s="44"/>
      <c r="C12" s="44"/>
      <c r="D12" s="58"/>
      <c r="E12" s="56"/>
      <c r="F12" s="44"/>
      <c r="G12" s="48"/>
      <c r="H12" s="98"/>
      <c r="I12" s="42"/>
      <c r="J12" s="53"/>
      <c r="K12" s="53"/>
      <c r="L12" s="44"/>
      <c r="M12" s="54"/>
      <c r="N12" s="44"/>
      <c r="O12" s="56"/>
      <c r="ID12" s="11"/>
    </row>
    <row r="13" spans="1:238" s="55" customFormat="1" ht="14.25">
      <c r="A13" s="44"/>
      <c r="B13" s="44"/>
      <c r="C13" s="44"/>
      <c r="D13" s="58"/>
      <c r="E13" s="56"/>
      <c r="F13" s="44"/>
      <c r="G13" s="48"/>
      <c r="H13" s="98"/>
      <c r="I13" s="42"/>
      <c r="J13" s="53"/>
      <c r="K13" s="53"/>
      <c r="L13" s="44"/>
      <c r="M13" s="98"/>
      <c r="N13" s="44"/>
      <c r="O13" s="68"/>
    </row>
    <row r="14" spans="1:238" s="11" customFormat="1" ht="15">
      <c r="A14" s="44"/>
      <c r="B14" s="44"/>
      <c r="C14" s="44"/>
      <c r="D14" s="39"/>
      <c r="E14" s="56"/>
      <c r="F14" s="44"/>
      <c r="G14" s="44"/>
      <c r="H14" s="14"/>
      <c r="I14" s="42"/>
      <c r="J14" s="20"/>
      <c r="K14" s="20"/>
      <c r="L14" s="44"/>
      <c r="M14" s="14"/>
      <c r="N14" s="44"/>
      <c r="O14" s="56"/>
      <c r="ID14" s="64" t="s">
        <v>17</v>
      </c>
    </row>
    <row r="15" spans="1:238" s="11" customFormat="1" ht="15">
      <c r="A15" s="44"/>
      <c r="B15" s="44"/>
      <c r="C15" s="44"/>
      <c r="D15" s="39"/>
      <c r="E15" s="56"/>
      <c r="F15" s="44"/>
      <c r="G15" s="13"/>
      <c r="H15" s="14"/>
      <c r="I15" s="42"/>
      <c r="J15" s="20"/>
      <c r="K15" s="20"/>
      <c r="L15" s="44"/>
      <c r="M15" s="14"/>
      <c r="N15" s="44"/>
      <c r="O15" s="56"/>
    </row>
    <row r="16" spans="1:238" s="11" customFormat="1" ht="15">
      <c r="A16" s="44"/>
      <c r="B16" s="44"/>
      <c r="C16" s="44"/>
      <c r="D16" s="39"/>
      <c r="E16" s="12"/>
      <c r="F16" s="44"/>
      <c r="G16" s="13"/>
      <c r="H16" s="14"/>
      <c r="I16" s="42"/>
      <c r="J16" s="20"/>
      <c r="K16" s="20"/>
      <c r="L16" s="44"/>
      <c r="M16" s="14"/>
      <c r="N16" s="44"/>
      <c r="O16" s="12"/>
      <c r="ID16" s="64" t="s">
        <v>18</v>
      </c>
    </row>
    <row r="17" spans="1:15" s="11" customFormat="1" ht="15">
      <c r="A17" s="44"/>
      <c r="B17" s="44"/>
      <c r="C17" s="13"/>
      <c r="D17" s="39"/>
      <c r="E17" s="12"/>
      <c r="F17" s="13"/>
      <c r="G17" s="13"/>
      <c r="H17" s="14"/>
      <c r="I17" s="42"/>
      <c r="J17" s="20"/>
      <c r="K17" s="20"/>
      <c r="L17" s="44"/>
      <c r="M17" s="14"/>
      <c r="N17" s="44"/>
      <c r="O17" s="12"/>
    </row>
    <row r="18" spans="1:15" s="11" customFormat="1" ht="15">
      <c r="A18" s="44"/>
      <c r="B18" s="44"/>
      <c r="C18" s="13"/>
      <c r="D18" s="39"/>
      <c r="E18" s="12"/>
      <c r="F18" s="13"/>
      <c r="G18" s="13"/>
      <c r="H18" s="14"/>
      <c r="I18" s="42"/>
      <c r="J18" s="20"/>
      <c r="K18" s="20"/>
      <c r="L18" s="44"/>
      <c r="M18" s="29"/>
      <c r="N18" s="13"/>
      <c r="O18" s="12"/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 ht="15">
      <c r="A20" s="13"/>
      <c r="B20" s="13"/>
      <c r="C20" s="13"/>
      <c r="D20" s="39"/>
      <c r="E20" s="12"/>
      <c r="F20" s="13"/>
      <c r="G20" s="13"/>
      <c r="H20" s="14"/>
      <c r="I20" s="42">
        <f>IF(H20&gt;0,IF(B20="INTI",E20,0),0)</f>
        <v>0</v>
      </c>
      <c r="J20" s="20"/>
      <c r="K20" s="20"/>
      <c r="L20" s="13"/>
      <c r="M20" s="29"/>
      <c r="N20" s="13"/>
      <c r="O20" s="12"/>
    </row>
    <row r="21" spans="1:15" s="11" customFormat="1" ht="15">
      <c r="A21" s="13"/>
      <c r="B21" s="13"/>
      <c r="C21" s="13"/>
      <c r="D21" s="39"/>
      <c r="E21" s="12"/>
      <c r="F21" s="13"/>
      <c r="G21" s="13"/>
      <c r="H21" s="14"/>
      <c r="I21" s="42">
        <f>IF(H21&gt;0,IF(B21="INTI",E21,0),0)</f>
        <v>0</v>
      </c>
      <c r="J21" s="20"/>
      <c r="K21" s="20"/>
      <c r="L21" s="13"/>
      <c r="M21" s="29"/>
      <c r="N21" s="13"/>
      <c r="O21" s="12"/>
    </row>
    <row r="22" spans="1:15" s="11" customFormat="1" ht="15">
      <c r="A22" s="13"/>
      <c r="B22" s="13"/>
      <c r="C22" s="13"/>
      <c r="D22" s="39"/>
      <c r="E22" s="12"/>
      <c r="F22" s="13"/>
      <c r="G22" s="13"/>
      <c r="H22" s="14"/>
      <c r="I22" s="42">
        <f>IF(H22&gt;0,IF(B22="INTI",E22,0),0)</f>
        <v>0</v>
      </c>
      <c r="J22" s="20"/>
      <c r="K22" s="20"/>
      <c r="L22" s="13"/>
      <c r="M22" s="29"/>
      <c r="N22" s="13"/>
      <c r="O22" s="12"/>
    </row>
    <row r="23" spans="1:15" s="11" customFormat="1">
      <c r="L23" s="35"/>
      <c r="M23" s="36"/>
      <c r="N23" s="37"/>
      <c r="O23" s="38"/>
    </row>
    <row r="24" spans="1:15" s="11" customFormat="1">
      <c r="L24" s="35"/>
      <c r="M24" s="36"/>
      <c r="N24" s="37"/>
      <c r="O24" s="38"/>
    </row>
    <row r="25" spans="1:15" s="11" customFormat="1">
      <c r="L25" s="35"/>
      <c r="M25" s="36"/>
      <c r="N25" s="37"/>
      <c r="O25" s="38"/>
    </row>
    <row r="26" spans="1:15" s="11" customFormat="1">
      <c r="L26" s="35"/>
      <c r="M26" s="36"/>
      <c r="N26" s="37"/>
      <c r="O26" s="38"/>
    </row>
    <row r="27" spans="1:15" s="11" customFormat="1">
      <c r="L27" s="35"/>
      <c r="M27" s="36"/>
      <c r="N27" s="37"/>
      <c r="O27" s="38"/>
    </row>
    <row r="28" spans="1:15" s="11" customFormat="1">
      <c r="L28" s="35"/>
      <c r="M28" s="36"/>
      <c r="N28" s="37"/>
      <c r="O28" s="38"/>
    </row>
  </sheetData>
  <mergeCells count="2">
    <mergeCell ref="A1:D1"/>
    <mergeCell ref="M8:O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2"/>
  <sheetViews>
    <sheetView workbookViewId="0">
      <selection activeCell="C10" sqref="C10:C13"/>
    </sheetView>
  </sheetViews>
  <sheetFormatPr baseColWidth="10" defaultRowHeight="12.75"/>
  <cols>
    <col min="1" max="1" width="13.7109375" style="3" customWidth="1"/>
    <col min="2" max="2" width="12" style="3" customWidth="1"/>
    <col min="3" max="3" width="13.7109375" style="3" customWidth="1"/>
    <col min="4" max="4" width="58.28515625" style="3" customWidth="1"/>
    <col min="5" max="5" width="21.5703125" style="3" customWidth="1"/>
    <col min="6" max="6" width="30.1406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3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7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7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7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7" ht="15.75">
      <c r="A4" s="7" t="s">
        <v>5</v>
      </c>
      <c r="B4" s="7"/>
      <c r="C4" s="87" t="s">
        <v>162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7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7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7" ht="17.25" customHeight="1">
      <c r="F7" s="1"/>
      <c r="G7" s="1"/>
      <c r="H7" s="2"/>
      <c r="I7" s="2"/>
      <c r="J7" s="2"/>
      <c r="K7" s="22"/>
      <c r="L7" s="25"/>
      <c r="M7" s="30"/>
    </row>
    <row r="8" spans="1:247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7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7" s="55" customFormat="1" ht="14.25">
      <c r="A10" s="100">
        <v>38</v>
      </c>
      <c r="B10" s="100" t="s">
        <v>71</v>
      </c>
      <c r="C10" s="100" t="s">
        <v>33</v>
      </c>
      <c r="D10" s="57" t="s">
        <v>152</v>
      </c>
      <c r="E10" s="56">
        <f>2239.83*872.5</f>
        <v>1954251.675</v>
      </c>
      <c r="F10" s="100" t="s">
        <v>153</v>
      </c>
      <c r="G10" s="48"/>
      <c r="H10" s="101">
        <v>45440</v>
      </c>
      <c r="I10" s="42"/>
      <c r="J10" s="53"/>
      <c r="K10" s="53"/>
      <c r="L10" s="100" t="s">
        <v>154</v>
      </c>
      <c r="M10" s="101">
        <v>45440</v>
      </c>
      <c r="N10" s="100" t="s">
        <v>153</v>
      </c>
      <c r="O10" s="65" t="s">
        <v>163</v>
      </c>
    </row>
    <row r="11" spans="1:247" s="55" customFormat="1" ht="14.25">
      <c r="A11" s="72"/>
      <c r="B11" s="72"/>
      <c r="C11" s="72"/>
      <c r="D11" s="58" t="s">
        <v>155</v>
      </c>
      <c r="E11" s="56">
        <f>1871.8*872.5</f>
        <v>1633145.5</v>
      </c>
      <c r="F11" s="72"/>
      <c r="G11" s="48"/>
      <c r="H11" s="80"/>
      <c r="I11" s="42"/>
      <c r="J11" s="53"/>
      <c r="K11" s="53"/>
      <c r="L11" s="72"/>
      <c r="M11" s="80"/>
      <c r="N11" s="72"/>
      <c r="O11" s="65" t="s">
        <v>164</v>
      </c>
    </row>
    <row r="12" spans="1:247" s="55" customFormat="1" ht="14.25">
      <c r="A12" s="72"/>
      <c r="B12" s="72"/>
      <c r="C12" s="72"/>
      <c r="D12" s="58" t="s">
        <v>156</v>
      </c>
      <c r="E12" s="56">
        <f>2083.57*872.5</f>
        <v>1817914.8250000002</v>
      </c>
      <c r="F12" s="72"/>
      <c r="G12" s="48"/>
      <c r="H12" s="80"/>
      <c r="I12" s="42"/>
      <c r="J12" s="53"/>
      <c r="K12" s="53"/>
      <c r="L12" s="72"/>
      <c r="M12" s="80"/>
      <c r="N12" s="72"/>
      <c r="O12" s="65" t="s">
        <v>165</v>
      </c>
      <c r="IM12" s="11"/>
    </row>
    <row r="13" spans="1:247" s="55" customFormat="1" ht="14.25">
      <c r="A13" s="73"/>
      <c r="B13" s="73"/>
      <c r="C13" s="73"/>
      <c r="D13" s="58" t="s">
        <v>157</v>
      </c>
      <c r="E13" s="56">
        <f>1295.43*872.5</f>
        <v>1130262.675</v>
      </c>
      <c r="F13" s="73"/>
      <c r="G13" s="48"/>
      <c r="H13" s="81"/>
      <c r="I13" s="42"/>
      <c r="J13" s="53"/>
      <c r="K13" s="53"/>
      <c r="L13" s="73"/>
      <c r="M13" s="81"/>
      <c r="N13" s="73"/>
      <c r="O13" s="65" t="s">
        <v>166</v>
      </c>
    </row>
    <row r="14" spans="1:247" s="11" customFormat="1" ht="15" customHeight="1">
      <c r="A14" s="71">
        <v>38</v>
      </c>
      <c r="B14" s="71" t="s">
        <v>71</v>
      </c>
      <c r="C14" s="71" t="s">
        <v>34</v>
      </c>
      <c r="D14" s="58" t="s">
        <v>158</v>
      </c>
      <c r="E14" s="56">
        <v>970000</v>
      </c>
      <c r="F14" s="71" t="s">
        <v>159</v>
      </c>
      <c r="G14" s="44"/>
      <c r="H14" s="110">
        <v>45441</v>
      </c>
      <c r="I14" s="42"/>
      <c r="J14" s="20"/>
      <c r="K14" s="20"/>
      <c r="L14" s="71" t="s">
        <v>160</v>
      </c>
      <c r="M14" s="110">
        <v>45481</v>
      </c>
      <c r="N14" s="71" t="s">
        <v>159</v>
      </c>
      <c r="O14" s="65">
        <v>1398000</v>
      </c>
      <c r="IM14" s="64" t="s">
        <v>17</v>
      </c>
    </row>
    <row r="15" spans="1:247" s="11" customFormat="1" ht="14.25">
      <c r="A15" s="73"/>
      <c r="B15" s="73"/>
      <c r="C15" s="73"/>
      <c r="D15" s="58" t="s">
        <v>161</v>
      </c>
      <c r="E15" s="56">
        <v>1270000</v>
      </c>
      <c r="F15" s="73"/>
      <c r="G15" s="13"/>
      <c r="H15" s="112"/>
      <c r="I15" s="42"/>
      <c r="J15" s="20"/>
      <c r="K15" s="20"/>
      <c r="L15" s="73"/>
      <c r="M15" s="112"/>
      <c r="N15" s="73"/>
      <c r="O15" s="65">
        <v>1489000</v>
      </c>
    </row>
    <row r="16" spans="1:247" s="11" customFormat="1" ht="15">
      <c r="A16" s="71"/>
      <c r="B16" s="71"/>
      <c r="C16" s="71"/>
      <c r="D16" s="58"/>
      <c r="E16" s="12"/>
      <c r="F16" s="13"/>
      <c r="G16" s="13"/>
      <c r="H16" s="14"/>
      <c r="I16" s="42"/>
      <c r="J16" s="20"/>
      <c r="K16" s="20"/>
      <c r="L16" s="13"/>
      <c r="M16" s="14"/>
      <c r="N16" s="44"/>
      <c r="O16" s="12"/>
      <c r="IM16" s="64" t="s">
        <v>18</v>
      </c>
    </row>
    <row r="17" spans="1:15" s="11" customFormat="1" ht="15">
      <c r="A17" s="73"/>
      <c r="B17" s="73"/>
      <c r="C17" s="73"/>
      <c r="D17" s="58"/>
      <c r="E17" s="12"/>
      <c r="F17" s="13"/>
      <c r="G17" s="13"/>
      <c r="H17" s="14"/>
      <c r="I17" s="42"/>
      <c r="J17" s="20"/>
      <c r="K17" s="20"/>
      <c r="L17" s="13"/>
      <c r="M17" s="14"/>
      <c r="N17" s="44"/>
      <c r="O17" s="12"/>
    </row>
    <row r="18" spans="1:15" s="11" customFormat="1" ht="15">
      <c r="A18" s="44"/>
      <c r="B18" s="44"/>
      <c r="C18" s="13"/>
      <c r="D18" s="39"/>
      <c r="E18" s="12"/>
      <c r="F18" s="13"/>
      <c r="G18" s="13"/>
      <c r="H18" s="14"/>
      <c r="I18" s="42"/>
      <c r="J18" s="20"/>
      <c r="K18" s="20"/>
      <c r="L18" s="44"/>
      <c r="M18" s="29"/>
      <c r="N18" s="13"/>
      <c r="O18" s="12"/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 ht="15">
      <c r="A20" s="13"/>
      <c r="B20" s="13"/>
      <c r="C20" s="13"/>
      <c r="D20" s="39"/>
      <c r="E20" s="12"/>
      <c r="F20" s="13"/>
      <c r="G20" s="13"/>
      <c r="H20" s="14"/>
      <c r="I20" s="42">
        <f>IF(H20&gt;0,IF(B20="INTI",E20,0),0)</f>
        <v>0</v>
      </c>
      <c r="J20" s="20"/>
      <c r="K20" s="20"/>
      <c r="L20" s="13"/>
      <c r="M20" s="29"/>
      <c r="N20" s="13"/>
      <c r="O20" s="12"/>
    </row>
    <row r="21" spans="1:15" s="11" customFormat="1" ht="15">
      <c r="A21" s="13"/>
      <c r="B21" s="13"/>
      <c r="C21" s="13"/>
      <c r="D21" s="39"/>
      <c r="E21" s="12"/>
      <c r="F21" s="13"/>
      <c r="G21" s="13"/>
      <c r="H21" s="14"/>
      <c r="I21" s="42">
        <f>IF(H21&gt;0,IF(B21="INTI",E21,0),0)</f>
        <v>0</v>
      </c>
      <c r="J21" s="20"/>
      <c r="K21" s="20"/>
      <c r="L21" s="13"/>
      <c r="M21" s="29"/>
      <c r="N21" s="13"/>
      <c r="O21" s="12"/>
    </row>
    <row r="22" spans="1:15" s="11" customFormat="1" ht="15">
      <c r="A22" s="13"/>
      <c r="B22" s="13"/>
      <c r="C22" s="13"/>
      <c r="D22" s="39"/>
      <c r="E22" s="12"/>
      <c r="F22" s="13"/>
      <c r="G22" s="13"/>
      <c r="H22" s="14"/>
      <c r="I22" s="42">
        <f>IF(H22&gt;0,IF(B22="INTI",E22,0),0)</f>
        <v>0</v>
      </c>
      <c r="J22" s="20"/>
      <c r="K22" s="20"/>
      <c r="L22" s="13"/>
      <c r="M22" s="29"/>
      <c r="N22" s="13"/>
      <c r="O22" s="12"/>
    </row>
    <row r="23" spans="1:15" s="11" customFormat="1" ht="15">
      <c r="A23" s="13"/>
      <c r="B23" s="13"/>
      <c r="C23" s="13"/>
      <c r="D23" s="39"/>
      <c r="E23" s="12"/>
      <c r="F23" s="13"/>
      <c r="G23" s="13"/>
      <c r="H23" s="14"/>
      <c r="I23" s="42">
        <f>IF(H23&gt;0,IF(B23="INTI",E23,0),0)</f>
        <v>0</v>
      </c>
      <c r="J23" s="20"/>
      <c r="K23" s="20"/>
      <c r="L23" s="13"/>
      <c r="M23" s="29"/>
      <c r="N23" s="13"/>
      <c r="O23" s="12"/>
    </row>
    <row r="24" spans="1:15" s="11" customFormat="1" ht="15">
      <c r="A24" s="13"/>
      <c r="B24" s="13"/>
      <c r="C24" s="13"/>
      <c r="D24" s="39"/>
      <c r="E24" s="12"/>
      <c r="F24" s="13"/>
      <c r="G24" s="13"/>
      <c r="H24" s="14"/>
      <c r="I24" s="42">
        <f>IF(H24&gt;0,IF(B24="INTI",E24,0),0)</f>
        <v>0</v>
      </c>
      <c r="J24" s="20"/>
      <c r="K24" s="20"/>
      <c r="L24" s="13"/>
      <c r="M24" s="29"/>
      <c r="N24" s="13"/>
      <c r="O24" s="12"/>
    </row>
    <row r="25" spans="1:15" s="11" customFormat="1" ht="15">
      <c r="A25" s="13"/>
      <c r="B25" s="13"/>
      <c r="C25" s="13"/>
      <c r="D25" s="39"/>
      <c r="E25" s="12"/>
      <c r="F25" s="13"/>
      <c r="G25" s="13"/>
      <c r="H25" s="14"/>
      <c r="I25" s="42">
        <f>IF(H25&gt;0,IF(B25="INTI",E25,0),0)</f>
        <v>0</v>
      </c>
      <c r="J25" s="20"/>
      <c r="K25" s="20"/>
      <c r="L25" s="13"/>
      <c r="M25" s="29"/>
      <c r="N25" s="13"/>
      <c r="O25" s="12"/>
    </row>
    <row r="26" spans="1:15" s="11" customFormat="1" ht="15">
      <c r="A26" s="13"/>
      <c r="B26" s="13"/>
      <c r="C26" s="13"/>
      <c r="D26" s="39"/>
      <c r="E26" s="12"/>
      <c r="F26" s="13"/>
      <c r="G26" s="13"/>
      <c r="H26" s="14"/>
      <c r="I26" s="42">
        <f>IF(H26&gt;0,IF(B26="INTI",E26,0),0)</f>
        <v>0</v>
      </c>
      <c r="J26" s="20"/>
      <c r="K26" s="20"/>
      <c r="L26" s="13"/>
      <c r="M26" s="29"/>
      <c r="N26" s="13"/>
      <c r="O26" s="12"/>
    </row>
    <row r="27" spans="1:15" s="11" customFormat="1">
      <c r="L27" s="35"/>
      <c r="M27" s="36"/>
      <c r="N27" s="37"/>
      <c r="O27" s="38"/>
    </row>
    <row r="28" spans="1:15" s="11" customFormat="1">
      <c r="L28" s="35"/>
      <c r="M28" s="36"/>
      <c r="N28" s="37"/>
      <c r="O28" s="38"/>
    </row>
    <row r="29" spans="1:15" s="11" customFormat="1">
      <c r="L29" s="35"/>
      <c r="M29" s="36"/>
      <c r="N29" s="37"/>
      <c r="O29" s="38"/>
    </row>
    <row r="30" spans="1:15" s="11" customFormat="1">
      <c r="L30" s="35"/>
      <c r="M30" s="36"/>
      <c r="N30" s="37"/>
      <c r="O30" s="38"/>
    </row>
    <row r="31" spans="1:15" s="11" customFormat="1">
      <c r="L31" s="35"/>
      <c r="M31" s="36"/>
      <c r="N31" s="37"/>
      <c r="O31" s="38"/>
    </row>
    <row r="32" spans="1:15" s="11" customFormat="1">
      <c r="L32" s="35"/>
      <c r="M32" s="36"/>
      <c r="N32" s="37"/>
      <c r="O32" s="38"/>
    </row>
  </sheetData>
  <mergeCells count="21">
    <mergeCell ref="N10:N13"/>
    <mergeCell ref="N14:N15"/>
    <mergeCell ref="A16:A17"/>
    <mergeCell ref="B16:B17"/>
    <mergeCell ref="C16:C17"/>
    <mergeCell ref="M10:M13"/>
    <mergeCell ref="A14:A15"/>
    <mergeCell ref="B14:B15"/>
    <mergeCell ref="C14:C15"/>
    <mergeCell ref="F14:F15"/>
    <mergeCell ref="H14:H15"/>
    <mergeCell ref="L14:L15"/>
    <mergeCell ref="M14:M15"/>
    <mergeCell ref="A10:A13"/>
    <mergeCell ref="B10:B13"/>
    <mergeCell ref="C10:C13"/>
    <mergeCell ref="F10:F13"/>
    <mergeCell ref="H10:H13"/>
    <mergeCell ref="L10:L13"/>
    <mergeCell ref="A1:D1"/>
    <mergeCell ref="M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3"/>
  <sheetViews>
    <sheetView workbookViewId="0">
      <selection activeCell="C13" sqref="C13"/>
    </sheetView>
  </sheetViews>
  <sheetFormatPr baseColWidth="10" defaultRowHeight="12.75"/>
  <cols>
    <col min="1" max="1" width="13.7109375" style="3" customWidth="1"/>
    <col min="2" max="2" width="14.85546875" style="3" customWidth="1"/>
    <col min="3" max="3" width="14" style="3" customWidth="1"/>
    <col min="4" max="4" width="42" style="3" customWidth="1"/>
    <col min="5" max="5" width="21.5703125" style="3" customWidth="1"/>
    <col min="6" max="6" width="30.710937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6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8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8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8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8" ht="15.75">
      <c r="A4" s="7" t="s">
        <v>5</v>
      </c>
      <c r="B4" s="7"/>
      <c r="C4" s="87" t="s">
        <v>179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8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8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8" ht="17.25" customHeight="1">
      <c r="F7" s="1"/>
      <c r="G7" s="1"/>
      <c r="H7" s="2"/>
      <c r="I7" s="2"/>
      <c r="J7" s="2"/>
      <c r="K7" s="22"/>
      <c r="L7" s="25"/>
      <c r="M7" s="30"/>
    </row>
    <row r="8" spans="1:248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8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8" s="55" customFormat="1" ht="25.5">
      <c r="A10" s="44">
        <v>40</v>
      </c>
      <c r="B10" s="44" t="s">
        <v>91</v>
      </c>
      <c r="C10" s="44" t="s">
        <v>34</v>
      </c>
      <c r="D10" s="57" t="s">
        <v>167</v>
      </c>
      <c r="E10" s="56">
        <v>17000000</v>
      </c>
      <c r="F10" s="44" t="s">
        <v>169</v>
      </c>
      <c r="G10" s="48"/>
      <c r="H10" s="54">
        <v>45239</v>
      </c>
      <c r="I10" s="42"/>
      <c r="J10" s="53"/>
      <c r="K10" s="53"/>
      <c r="L10" s="44" t="s">
        <v>168</v>
      </c>
      <c r="M10" s="54">
        <v>45293</v>
      </c>
      <c r="N10" s="44" t="s">
        <v>169</v>
      </c>
      <c r="O10" s="56" t="s">
        <v>170</v>
      </c>
    </row>
    <row r="11" spans="1:248" s="55" customFormat="1" ht="25.5">
      <c r="A11" s="44">
        <v>40</v>
      </c>
      <c r="B11" s="44" t="s">
        <v>91</v>
      </c>
      <c r="C11" s="44" t="s">
        <v>33</v>
      </c>
      <c r="D11" s="58" t="s">
        <v>171</v>
      </c>
      <c r="E11" s="56">
        <f>51559*365.5</f>
        <v>18844814.5</v>
      </c>
      <c r="F11" s="44" t="s">
        <v>172</v>
      </c>
      <c r="G11" s="48"/>
      <c r="H11" s="54">
        <v>45239</v>
      </c>
      <c r="I11" s="42"/>
      <c r="J11" s="53"/>
      <c r="K11" s="53"/>
      <c r="L11" s="44" t="s">
        <v>173</v>
      </c>
      <c r="M11" s="98">
        <v>45239</v>
      </c>
      <c r="N11" s="44" t="s">
        <v>172</v>
      </c>
      <c r="O11" s="56" t="s">
        <v>174</v>
      </c>
    </row>
    <row r="12" spans="1:248" s="55" customFormat="1" ht="71.25">
      <c r="A12" s="44">
        <v>40</v>
      </c>
      <c r="B12" s="44" t="s">
        <v>91</v>
      </c>
      <c r="C12" s="44" t="s">
        <v>180</v>
      </c>
      <c r="D12" s="58" t="s">
        <v>175</v>
      </c>
      <c r="E12" s="56">
        <v>3350000</v>
      </c>
      <c r="F12" s="44" t="s">
        <v>176</v>
      </c>
      <c r="G12" s="48"/>
      <c r="H12" s="98">
        <v>45358</v>
      </c>
      <c r="I12" s="42"/>
      <c r="J12" s="53"/>
      <c r="K12" s="53"/>
      <c r="L12" s="44" t="s">
        <v>177</v>
      </c>
      <c r="M12" s="54">
        <v>45358</v>
      </c>
      <c r="N12" s="44" t="s">
        <v>176</v>
      </c>
      <c r="O12" s="56">
        <v>3350000</v>
      </c>
      <c r="IN12" s="11"/>
    </row>
    <row r="13" spans="1:248" s="55" customFormat="1" ht="57">
      <c r="A13" s="44">
        <v>40</v>
      </c>
      <c r="B13" s="44" t="s">
        <v>91</v>
      </c>
      <c r="C13" s="44" t="s">
        <v>34</v>
      </c>
      <c r="D13" s="58" t="s">
        <v>178</v>
      </c>
      <c r="E13" s="56">
        <v>2532500</v>
      </c>
      <c r="F13" s="44"/>
      <c r="G13" s="48"/>
      <c r="H13" s="98">
        <v>45386</v>
      </c>
      <c r="I13" s="42"/>
      <c r="J13" s="53"/>
      <c r="K13" s="53"/>
      <c r="L13" s="44" t="s">
        <v>44</v>
      </c>
      <c r="M13" s="98"/>
      <c r="N13" s="44"/>
      <c r="O13" s="56"/>
    </row>
    <row r="14" spans="1:248" s="11" customFormat="1" ht="15">
      <c r="A14" s="44"/>
      <c r="B14" s="44"/>
      <c r="C14" s="44"/>
      <c r="D14" s="39"/>
      <c r="E14" s="56"/>
      <c r="F14" s="44"/>
      <c r="G14" s="44"/>
      <c r="H14" s="14"/>
      <c r="I14" s="42"/>
      <c r="J14" s="20"/>
      <c r="K14" s="20"/>
      <c r="L14" s="44"/>
      <c r="M14" s="14"/>
      <c r="N14" s="44"/>
      <c r="O14" s="56"/>
      <c r="IN14" s="64" t="s">
        <v>17</v>
      </c>
    </row>
    <row r="15" spans="1:248" s="11" customFormat="1" ht="15">
      <c r="A15" s="44"/>
      <c r="B15" s="44"/>
      <c r="C15" s="44"/>
      <c r="D15" s="39"/>
      <c r="E15" s="56"/>
      <c r="F15" s="44"/>
      <c r="G15" s="13"/>
      <c r="H15" s="14"/>
      <c r="I15" s="42"/>
      <c r="J15" s="20"/>
      <c r="K15" s="20"/>
      <c r="L15" s="44"/>
      <c r="M15" s="14"/>
      <c r="N15" s="44"/>
      <c r="O15" s="56"/>
    </row>
    <row r="16" spans="1:248" s="11" customFormat="1" ht="15">
      <c r="A16" s="44"/>
      <c r="B16" s="44"/>
      <c r="C16" s="44"/>
      <c r="D16" s="39"/>
      <c r="E16" s="12"/>
      <c r="F16" s="44"/>
      <c r="G16" s="13"/>
      <c r="H16" s="14"/>
      <c r="I16" s="42"/>
      <c r="J16" s="20"/>
      <c r="K16" s="20"/>
      <c r="L16" s="44"/>
      <c r="M16" s="14"/>
      <c r="N16" s="44"/>
      <c r="O16" s="12"/>
      <c r="IN16" s="64" t="s">
        <v>18</v>
      </c>
    </row>
    <row r="17" spans="1:15" s="11" customFormat="1" ht="15">
      <c r="A17" s="44"/>
      <c r="B17" s="44"/>
      <c r="C17" s="13"/>
      <c r="D17" s="39"/>
      <c r="E17" s="12"/>
      <c r="F17" s="13"/>
      <c r="G17" s="13"/>
      <c r="H17" s="14"/>
      <c r="I17" s="42"/>
      <c r="J17" s="20"/>
      <c r="K17" s="20"/>
      <c r="L17" s="44"/>
      <c r="M17" s="14"/>
      <c r="N17" s="44"/>
      <c r="O17" s="12"/>
    </row>
    <row r="18" spans="1:15" s="11" customFormat="1" ht="15">
      <c r="A18" s="44"/>
      <c r="B18" s="44"/>
      <c r="C18" s="13"/>
      <c r="D18" s="39"/>
      <c r="E18" s="12"/>
      <c r="F18" s="13"/>
      <c r="G18" s="13"/>
      <c r="H18" s="14"/>
      <c r="I18" s="42"/>
      <c r="J18" s="20"/>
      <c r="K18" s="20"/>
      <c r="L18" s="44"/>
      <c r="M18" s="29"/>
      <c r="N18" s="13"/>
      <c r="O18" s="12"/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 ht="15">
      <c r="A20" s="13"/>
      <c r="B20" s="13"/>
      <c r="C20" s="13"/>
      <c r="D20" s="39"/>
      <c r="E20" s="12"/>
      <c r="F20" s="13"/>
      <c r="G20" s="13"/>
      <c r="H20" s="14"/>
      <c r="I20" s="42">
        <f>IF(H20&gt;0,IF(B20="INTI",E20,0),0)</f>
        <v>0</v>
      </c>
      <c r="J20" s="20"/>
      <c r="K20" s="20"/>
      <c r="L20" s="13"/>
      <c r="M20" s="29"/>
      <c r="N20" s="13"/>
      <c r="O20" s="12"/>
    </row>
    <row r="21" spans="1:15" s="11" customFormat="1" ht="15">
      <c r="A21" s="13"/>
      <c r="B21" s="13"/>
      <c r="C21" s="13"/>
      <c r="D21" s="39"/>
      <c r="E21" s="12"/>
      <c r="F21" s="13"/>
      <c r="G21" s="13"/>
      <c r="H21" s="14"/>
      <c r="I21" s="42">
        <f>IF(H21&gt;0,IF(B21="INTI",E21,0),0)</f>
        <v>0</v>
      </c>
      <c r="J21" s="20"/>
      <c r="K21" s="20"/>
      <c r="L21" s="13"/>
      <c r="M21" s="29"/>
      <c r="N21" s="13"/>
      <c r="O21" s="12"/>
    </row>
    <row r="22" spans="1:15" s="11" customFormat="1">
      <c r="L22" s="35"/>
      <c r="M22" s="36"/>
      <c r="N22" s="37"/>
      <c r="O22" s="38"/>
    </row>
    <row r="23" spans="1:15" s="11" customFormat="1">
      <c r="L23" s="35"/>
      <c r="M23" s="36"/>
      <c r="N23" s="37"/>
      <c r="O23" s="38"/>
    </row>
  </sheetData>
  <mergeCells count="2">
    <mergeCell ref="A1:D1"/>
    <mergeCell ref="M8:O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7"/>
  <sheetViews>
    <sheetView workbookViewId="0">
      <selection activeCell="A15" sqref="A15"/>
    </sheetView>
  </sheetViews>
  <sheetFormatPr baseColWidth="10" defaultRowHeight="12.75"/>
  <cols>
    <col min="1" max="1" width="13.7109375" style="3" customWidth="1"/>
    <col min="2" max="2" width="21.28515625" style="3" customWidth="1"/>
    <col min="3" max="3" width="12.85546875" style="3" customWidth="1"/>
    <col min="4" max="4" width="56.7109375" style="3" customWidth="1"/>
    <col min="5" max="5" width="19.42578125" style="3" customWidth="1"/>
    <col min="6" max="6" width="33.57031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23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1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1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1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1" ht="15.75">
      <c r="A4" s="7" t="s">
        <v>5</v>
      </c>
      <c r="B4" s="7"/>
      <c r="C4" s="87" t="s">
        <v>216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1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1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1" ht="17.25" customHeight="1">
      <c r="F7" s="1"/>
      <c r="G7" s="1"/>
      <c r="H7" s="2"/>
      <c r="I7" s="2"/>
      <c r="J7" s="2"/>
      <c r="K7" s="22"/>
      <c r="L7" s="25"/>
      <c r="M7" s="30"/>
    </row>
    <row r="8" spans="1:241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1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1" s="119" customFormat="1" ht="42.75">
      <c r="A10" s="44">
        <v>41</v>
      </c>
      <c r="B10" s="121" t="s">
        <v>182</v>
      </c>
      <c r="C10" s="44" t="s">
        <v>58</v>
      </c>
      <c r="D10" s="116" t="s">
        <v>183</v>
      </c>
      <c r="E10" s="56">
        <v>17100000</v>
      </c>
      <c r="F10" s="123" t="s">
        <v>184</v>
      </c>
      <c r="G10" s="48"/>
      <c r="H10" s="48">
        <v>45280</v>
      </c>
      <c r="I10" s="67"/>
      <c r="J10" s="118"/>
      <c r="K10" s="118"/>
      <c r="L10" s="44" t="s">
        <v>185</v>
      </c>
      <c r="M10" s="48">
        <v>45280</v>
      </c>
      <c r="N10" s="117" t="s">
        <v>184</v>
      </c>
      <c r="O10" s="65">
        <v>17100000</v>
      </c>
    </row>
    <row r="11" spans="1:241" s="55" customFormat="1" ht="28.5">
      <c r="A11" s="44">
        <v>41</v>
      </c>
      <c r="B11" s="44" t="s">
        <v>186</v>
      </c>
      <c r="C11" s="44" t="s">
        <v>33</v>
      </c>
      <c r="D11" s="58" t="s">
        <v>187</v>
      </c>
      <c r="E11" s="56">
        <f>21400*826.75</f>
        <v>17692450</v>
      </c>
      <c r="F11" s="44" t="s">
        <v>188</v>
      </c>
      <c r="G11" s="48"/>
      <c r="H11" s="98">
        <v>45280</v>
      </c>
      <c r="I11" s="42"/>
      <c r="J11" s="53"/>
      <c r="K11" s="53"/>
      <c r="L11" s="44" t="s">
        <v>189</v>
      </c>
      <c r="M11" s="54">
        <v>45280</v>
      </c>
      <c r="N11" s="44" t="s">
        <v>188</v>
      </c>
      <c r="O11" s="56" t="s">
        <v>217</v>
      </c>
      <c r="IG11" s="11"/>
    </row>
    <row r="12" spans="1:241" s="11" customFormat="1" ht="30">
      <c r="A12" s="71">
        <v>41</v>
      </c>
      <c r="B12" s="71" t="s">
        <v>186</v>
      </c>
      <c r="C12" s="71" t="s">
        <v>58</v>
      </c>
      <c r="D12" s="39" t="s">
        <v>191</v>
      </c>
      <c r="E12" s="56">
        <f>833.5*11750</f>
        <v>9793625</v>
      </c>
      <c r="F12" s="95" t="s">
        <v>192</v>
      </c>
      <c r="G12" s="44"/>
      <c r="H12" s="110">
        <v>45299</v>
      </c>
      <c r="I12" s="42"/>
      <c r="J12" s="20"/>
      <c r="K12" s="20"/>
      <c r="L12" s="71" t="s">
        <v>193</v>
      </c>
      <c r="M12" s="110">
        <v>45299</v>
      </c>
      <c r="N12" s="71" t="s">
        <v>192</v>
      </c>
      <c r="O12" s="56" t="s">
        <v>218</v>
      </c>
      <c r="IG12" s="64" t="s">
        <v>17</v>
      </c>
    </row>
    <row r="13" spans="1:241" s="11" customFormat="1" ht="15">
      <c r="A13" s="73"/>
      <c r="B13" s="73"/>
      <c r="C13" s="73"/>
      <c r="D13" s="39" t="s">
        <v>194</v>
      </c>
      <c r="E13" s="56">
        <f>833.5*6950</f>
        <v>5792825</v>
      </c>
      <c r="F13" s="97"/>
      <c r="G13" s="13"/>
      <c r="H13" s="112"/>
      <c r="I13" s="42"/>
      <c r="J13" s="20"/>
      <c r="K13" s="20"/>
      <c r="L13" s="73"/>
      <c r="M13" s="112"/>
      <c r="N13" s="73"/>
      <c r="O13" s="56" t="s">
        <v>195</v>
      </c>
    </row>
    <row r="14" spans="1:241" s="11" customFormat="1" ht="60">
      <c r="A14" s="44">
        <v>41</v>
      </c>
      <c r="B14" s="122" t="s">
        <v>196</v>
      </c>
      <c r="C14" s="44" t="s">
        <v>58</v>
      </c>
      <c r="D14" s="39" t="s">
        <v>197</v>
      </c>
      <c r="E14" s="56">
        <v>15080629</v>
      </c>
      <c r="F14" s="44" t="s">
        <v>198</v>
      </c>
      <c r="G14" s="13"/>
      <c r="H14" s="14">
        <v>45310</v>
      </c>
      <c r="I14" s="42"/>
      <c r="J14" s="20"/>
      <c r="K14" s="20"/>
      <c r="L14" s="69" t="s">
        <v>199</v>
      </c>
      <c r="M14" s="14">
        <v>45310</v>
      </c>
      <c r="N14" s="44" t="s">
        <v>198</v>
      </c>
      <c r="O14" s="65">
        <v>15080629</v>
      </c>
      <c r="IG14" s="64" t="s">
        <v>18</v>
      </c>
    </row>
    <row r="15" spans="1:241" s="11" customFormat="1" ht="45">
      <c r="A15" s="44">
        <v>41</v>
      </c>
      <c r="B15" s="44" t="s">
        <v>181</v>
      </c>
      <c r="C15" s="44" t="s">
        <v>219</v>
      </c>
      <c r="D15" s="120" t="s">
        <v>200</v>
      </c>
      <c r="E15" s="12">
        <v>2400000</v>
      </c>
      <c r="F15" s="44" t="s">
        <v>201</v>
      </c>
      <c r="G15" s="13"/>
      <c r="H15" s="14">
        <v>45330</v>
      </c>
      <c r="I15" s="42"/>
      <c r="J15" s="20"/>
      <c r="K15" s="20"/>
      <c r="L15" s="70" t="s">
        <v>202</v>
      </c>
      <c r="M15" s="14">
        <v>45330</v>
      </c>
      <c r="N15" s="44" t="s">
        <v>203</v>
      </c>
      <c r="O15" s="12">
        <v>2400000</v>
      </c>
    </row>
    <row r="16" spans="1:241" s="11" customFormat="1" ht="42.75">
      <c r="A16" s="13">
        <v>41</v>
      </c>
      <c r="B16" s="44" t="s">
        <v>204</v>
      </c>
      <c r="C16" s="44" t="s">
        <v>58</v>
      </c>
      <c r="D16" s="39" t="s">
        <v>205</v>
      </c>
      <c r="E16" s="12">
        <v>11000000</v>
      </c>
      <c r="F16" s="44" t="s">
        <v>206</v>
      </c>
      <c r="G16" s="13"/>
      <c r="H16" s="14">
        <v>45448</v>
      </c>
      <c r="I16" s="42">
        <f>IF(H16&gt;0,IF(B16="INTI",E16,0),0)</f>
        <v>0</v>
      </c>
      <c r="J16" s="20"/>
      <c r="K16" s="20"/>
      <c r="L16" s="13" t="s">
        <v>207</v>
      </c>
      <c r="M16" s="29">
        <v>45448</v>
      </c>
      <c r="N16" s="117" t="s">
        <v>184</v>
      </c>
      <c r="O16" s="12" t="s">
        <v>208</v>
      </c>
    </row>
    <row r="17" spans="1:15" s="11" customFormat="1" ht="25.5" customHeight="1">
      <c r="A17" s="77">
        <v>41</v>
      </c>
      <c r="B17" s="71" t="s">
        <v>181</v>
      </c>
      <c r="C17" s="71" t="s">
        <v>34</v>
      </c>
      <c r="D17" s="39" t="s">
        <v>209</v>
      </c>
      <c r="E17" s="12">
        <f>5500*950</f>
        <v>5225000</v>
      </c>
      <c r="F17" s="99" t="s">
        <v>190</v>
      </c>
      <c r="G17" s="13"/>
      <c r="H17" s="110">
        <v>45453</v>
      </c>
      <c r="I17" s="42">
        <f>IF(H17&gt;0,IF(B17="INTI",E17,0),0)</f>
        <v>0</v>
      </c>
      <c r="J17" s="20"/>
      <c r="K17" s="20"/>
      <c r="L17" s="71" t="s">
        <v>210</v>
      </c>
      <c r="M17" s="113">
        <v>45519</v>
      </c>
      <c r="N17" s="13" t="s">
        <v>211</v>
      </c>
      <c r="O17" s="12" t="s">
        <v>212</v>
      </c>
    </row>
    <row r="18" spans="1:15" s="11" customFormat="1" ht="15">
      <c r="A18" s="78"/>
      <c r="B18" s="73"/>
      <c r="C18" s="78"/>
      <c r="D18" s="39" t="s">
        <v>213</v>
      </c>
      <c r="E18" s="12">
        <f>800*950</f>
        <v>760000</v>
      </c>
      <c r="F18" s="99" t="s">
        <v>190</v>
      </c>
      <c r="G18" s="13"/>
      <c r="H18" s="112"/>
      <c r="I18" s="42">
        <f>IF(H18&gt;0,IF(B18="INTI",E18,0),0)</f>
        <v>0</v>
      </c>
      <c r="J18" s="20"/>
      <c r="K18" s="20"/>
      <c r="L18" s="73"/>
      <c r="M18" s="114"/>
      <c r="N18" s="13" t="s">
        <v>214</v>
      </c>
      <c r="O18" s="12" t="s">
        <v>215</v>
      </c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 ht="15">
      <c r="A20" s="13"/>
      <c r="B20" s="13"/>
      <c r="C20" s="13"/>
      <c r="D20" s="39"/>
      <c r="E20" s="12"/>
      <c r="F20" s="13"/>
      <c r="G20" s="13"/>
      <c r="H20" s="14"/>
      <c r="I20" s="42">
        <f>IF(H20&gt;0,IF(B20="INTI",E20,0),0)</f>
        <v>0</v>
      </c>
      <c r="J20" s="20"/>
      <c r="K20" s="20"/>
      <c r="L20" s="13"/>
      <c r="M20" s="29"/>
      <c r="N20" s="13"/>
      <c r="O20" s="12"/>
    </row>
    <row r="21" spans="1:15" s="11" customFormat="1" ht="15">
      <c r="A21" s="13"/>
      <c r="B21" s="13"/>
      <c r="C21" s="13"/>
      <c r="D21" s="39"/>
      <c r="E21" s="12"/>
      <c r="F21" s="13"/>
      <c r="G21" s="13"/>
      <c r="H21" s="14"/>
      <c r="I21" s="42">
        <f>IF(H21&gt;0,IF(B21="INTI",E21,0),0)</f>
        <v>0</v>
      </c>
      <c r="J21" s="20"/>
      <c r="K21" s="20"/>
      <c r="L21" s="13"/>
      <c r="M21" s="29"/>
      <c r="N21" s="13"/>
      <c r="O21" s="12"/>
    </row>
    <row r="22" spans="1:15" s="11" customFormat="1" ht="15">
      <c r="A22" s="13"/>
      <c r="B22" s="13"/>
      <c r="C22" s="13"/>
      <c r="D22" s="39"/>
      <c r="E22" s="12"/>
      <c r="F22" s="13"/>
      <c r="G22" s="13"/>
      <c r="H22" s="14"/>
      <c r="I22" s="42">
        <f>IF(H22&gt;0,IF(B22="INTI",E22,0),0)</f>
        <v>0</v>
      </c>
      <c r="J22" s="20"/>
      <c r="K22" s="20"/>
      <c r="L22" s="13"/>
      <c r="M22" s="29"/>
      <c r="N22" s="13"/>
      <c r="O22" s="12"/>
    </row>
    <row r="23" spans="1:15" s="11" customFormat="1" ht="15">
      <c r="A23" s="13"/>
      <c r="B23" s="13"/>
      <c r="C23" s="13"/>
      <c r="D23" s="39"/>
      <c r="E23" s="12"/>
      <c r="F23" s="13"/>
      <c r="G23" s="13"/>
      <c r="H23" s="14"/>
      <c r="I23" s="42">
        <f>IF(H23&gt;0,IF(B23="INTI",E23,0),0)</f>
        <v>0</v>
      </c>
      <c r="J23" s="20"/>
      <c r="K23" s="20"/>
      <c r="L23" s="13"/>
      <c r="M23" s="29"/>
      <c r="N23" s="13"/>
      <c r="O23" s="12"/>
    </row>
    <row r="24" spans="1:15" s="11" customFormat="1" ht="15">
      <c r="A24" s="13"/>
      <c r="B24" s="13"/>
      <c r="C24" s="13"/>
      <c r="D24" s="39"/>
      <c r="E24" s="12"/>
      <c r="F24" s="13"/>
      <c r="G24" s="13"/>
      <c r="H24" s="14"/>
      <c r="I24" s="42">
        <f>IF(H24&gt;0,IF(B24="INTI",E24,0),0)</f>
        <v>0</v>
      </c>
      <c r="J24" s="20"/>
      <c r="K24" s="20"/>
      <c r="L24" s="13"/>
      <c r="M24" s="29"/>
      <c r="N24" s="13"/>
      <c r="O24" s="12"/>
    </row>
    <row r="25" spans="1:15" s="11" customFormat="1" ht="15">
      <c r="A25" s="13"/>
      <c r="B25" s="13"/>
      <c r="C25" s="13"/>
      <c r="D25" s="39"/>
      <c r="E25" s="12"/>
      <c r="F25" s="13"/>
      <c r="G25" s="13"/>
      <c r="H25" s="14"/>
      <c r="I25" s="42">
        <f>IF(H25&gt;0,IF(B25="INTI",E25,0),0)</f>
        <v>0</v>
      </c>
      <c r="J25" s="20"/>
      <c r="K25" s="20"/>
      <c r="L25" s="13"/>
      <c r="M25" s="29"/>
      <c r="N25" s="13"/>
      <c r="O25" s="12"/>
    </row>
    <row r="26" spans="1:15" s="11" customFormat="1">
      <c r="L26" s="35"/>
      <c r="M26" s="36"/>
      <c r="N26" s="37"/>
      <c r="O26" s="38"/>
    </row>
    <row r="27" spans="1:15" s="11" customFormat="1">
      <c r="L27" s="35"/>
      <c r="M27" s="36"/>
      <c r="N27" s="37"/>
      <c r="O27" s="38"/>
    </row>
  </sheetData>
  <mergeCells count="16">
    <mergeCell ref="M12:M13"/>
    <mergeCell ref="N12:N13"/>
    <mergeCell ref="A17:A18"/>
    <mergeCell ref="B17:B18"/>
    <mergeCell ref="C17:C18"/>
    <mergeCell ref="H17:H18"/>
    <mergeCell ref="L17:L18"/>
    <mergeCell ref="M17:M18"/>
    <mergeCell ref="A12:A13"/>
    <mergeCell ref="B12:B13"/>
    <mergeCell ref="C12:C13"/>
    <mergeCell ref="F12:F13"/>
    <mergeCell ref="H12:H13"/>
    <mergeCell ref="L12:L13"/>
    <mergeCell ref="A1:D1"/>
    <mergeCell ref="M8:O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0"/>
  <sheetViews>
    <sheetView workbookViewId="0">
      <selection activeCell="C10" sqref="C10"/>
    </sheetView>
  </sheetViews>
  <sheetFormatPr baseColWidth="10" defaultRowHeight="12.75"/>
  <cols>
    <col min="1" max="1" width="13.7109375" style="3" customWidth="1"/>
    <col min="2" max="2" width="19.42578125" style="3" customWidth="1"/>
    <col min="3" max="3" width="14" style="3" customWidth="1"/>
    <col min="4" max="4" width="34.7109375" style="3" customWidth="1"/>
    <col min="5" max="5" width="20.85546875" style="3" customWidth="1"/>
    <col min="6" max="6" width="22.710937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8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8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8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8" ht="15.75">
      <c r="A4" s="7" t="s">
        <v>5</v>
      </c>
      <c r="B4" s="7"/>
      <c r="C4" s="93" t="s">
        <v>229</v>
      </c>
      <c r="D4" s="93"/>
      <c r="E4" s="93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8" ht="17.25" customHeight="1">
      <c r="F5" s="1"/>
      <c r="G5" s="1"/>
      <c r="H5" s="2"/>
      <c r="I5" s="2"/>
      <c r="J5" s="2"/>
      <c r="K5" s="22"/>
      <c r="L5" s="25"/>
      <c r="M5" s="30"/>
    </row>
    <row r="6" spans="1:248" ht="17.25" customHeight="1">
      <c r="F6" s="1"/>
      <c r="G6" s="1"/>
      <c r="H6" s="2"/>
      <c r="I6" s="2"/>
      <c r="J6" s="2"/>
      <c r="K6" s="22"/>
      <c r="L6" s="25"/>
      <c r="M6" s="30"/>
    </row>
    <row r="7" spans="1:248" ht="17.25" customHeight="1">
      <c r="F7" s="1"/>
      <c r="G7" s="1"/>
      <c r="H7" s="2"/>
      <c r="I7" s="2"/>
      <c r="J7" s="2"/>
      <c r="K7" s="22"/>
      <c r="L7" s="25"/>
      <c r="M7" s="30"/>
    </row>
    <row r="8" spans="1:248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8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8" s="55" customFormat="1" ht="25.5">
      <c r="A10" s="44">
        <v>47</v>
      </c>
      <c r="B10" s="44" t="s">
        <v>220</v>
      </c>
      <c r="C10" s="44" t="s">
        <v>34</v>
      </c>
      <c r="D10" s="57" t="s">
        <v>222</v>
      </c>
      <c r="E10" s="56">
        <v>7000000</v>
      </c>
      <c r="F10" s="44" t="s">
        <v>224</v>
      </c>
      <c r="G10" s="48"/>
      <c r="H10" s="54">
        <v>45226</v>
      </c>
      <c r="I10" s="42"/>
      <c r="J10" s="53"/>
      <c r="K10" s="53"/>
      <c r="L10" s="44" t="s">
        <v>223</v>
      </c>
      <c r="M10" s="54">
        <v>45267</v>
      </c>
      <c r="N10" s="44" t="s">
        <v>224</v>
      </c>
      <c r="O10" s="56" t="s">
        <v>225</v>
      </c>
    </row>
    <row r="11" spans="1:248" s="55" customFormat="1" ht="38.25">
      <c r="A11" s="44">
        <v>47</v>
      </c>
      <c r="B11" s="44" t="s">
        <v>221</v>
      </c>
      <c r="C11" s="44" t="s">
        <v>58</v>
      </c>
      <c r="D11" s="58" t="s">
        <v>226</v>
      </c>
      <c r="E11" s="56">
        <v>13841520</v>
      </c>
      <c r="F11" s="44" t="s">
        <v>227</v>
      </c>
      <c r="G11" s="48"/>
      <c r="H11" s="98">
        <v>45233</v>
      </c>
      <c r="I11" s="42"/>
      <c r="J11" s="53"/>
      <c r="K11" s="53"/>
      <c r="L11" s="44" t="s">
        <v>228</v>
      </c>
      <c r="M11" s="54">
        <v>45233</v>
      </c>
      <c r="N11" s="44" t="s">
        <v>227</v>
      </c>
      <c r="O11" s="65">
        <v>13841520</v>
      </c>
      <c r="IN11" s="11"/>
    </row>
    <row r="12" spans="1:248" s="55" customFormat="1" ht="14.25">
      <c r="A12" s="44"/>
      <c r="B12" s="44"/>
      <c r="C12" s="44"/>
      <c r="D12" s="58"/>
      <c r="E12" s="56"/>
      <c r="F12" s="44"/>
      <c r="G12" s="48"/>
      <c r="H12" s="98"/>
      <c r="I12" s="42"/>
      <c r="J12" s="53"/>
      <c r="K12" s="53"/>
      <c r="L12" s="44"/>
      <c r="M12" s="98"/>
      <c r="N12" s="44"/>
      <c r="O12" s="56"/>
    </row>
    <row r="13" spans="1:248" s="11" customFormat="1" ht="15">
      <c r="A13" s="44"/>
      <c r="B13" s="44"/>
      <c r="C13" s="44"/>
      <c r="D13" s="39"/>
      <c r="E13" s="56"/>
      <c r="F13" s="44"/>
      <c r="G13" s="44"/>
      <c r="H13" s="14"/>
      <c r="I13" s="42"/>
      <c r="J13" s="20"/>
      <c r="K13" s="20"/>
      <c r="L13" s="44"/>
      <c r="M13" s="14"/>
      <c r="N13" s="44"/>
      <c r="O13" s="56"/>
      <c r="IN13" s="64" t="s">
        <v>17</v>
      </c>
    </row>
    <row r="14" spans="1:248" s="11" customFormat="1" ht="15">
      <c r="A14" s="44"/>
      <c r="B14" s="44"/>
      <c r="C14" s="44"/>
      <c r="D14" s="39"/>
      <c r="E14" s="56"/>
      <c r="F14" s="44"/>
      <c r="G14" s="13"/>
      <c r="H14" s="14"/>
      <c r="I14" s="42"/>
      <c r="J14" s="20"/>
      <c r="K14" s="20"/>
      <c r="L14" s="44"/>
      <c r="M14" s="14"/>
      <c r="N14" s="44"/>
      <c r="O14" s="56"/>
    </row>
    <row r="15" spans="1:248" s="11" customFormat="1" ht="15">
      <c r="A15" s="44"/>
      <c r="B15" s="44"/>
      <c r="C15" s="44"/>
      <c r="D15" s="39"/>
      <c r="E15" s="12"/>
      <c r="F15" s="44"/>
      <c r="G15" s="13"/>
      <c r="H15" s="14"/>
      <c r="I15" s="42"/>
      <c r="J15" s="20"/>
      <c r="K15" s="20"/>
      <c r="L15" s="44"/>
      <c r="M15" s="14"/>
      <c r="N15" s="44"/>
      <c r="O15" s="12"/>
      <c r="IN15" s="64" t="s">
        <v>18</v>
      </c>
    </row>
    <row r="16" spans="1:248" s="11" customFormat="1" ht="15">
      <c r="A16" s="44"/>
      <c r="B16" s="44"/>
      <c r="C16" s="13"/>
      <c r="D16" s="39"/>
      <c r="E16" s="12"/>
      <c r="F16" s="13"/>
      <c r="G16" s="13"/>
      <c r="H16" s="14"/>
      <c r="I16" s="42"/>
      <c r="J16" s="20"/>
      <c r="K16" s="20"/>
      <c r="L16" s="44"/>
      <c r="M16" s="14"/>
      <c r="N16" s="44"/>
      <c r="O16" s="12"/>
    </row>
    <row r="17" spans="1:15" s="11" customFormat="1" ht="15">
      <c r="A17" s="44"/>
      <c r="B17" s="44"/>
      <c r="C17" s="13"/>
      <c r="D17" s="39"/>
      <c r="E17" s="12"/>
      <c r="F17" s="13"/>
      <c r="G17" s="13"/>
      <c r="H17" s="14"/>
      <c r="I17" s="42"/>
      <c r="J17" s="20"/>
      <c r="K17" s="20"/>
      <c r="L17" s="44"/>
      <c r="M17" s="29"/>
      <c r="N17" s="13"/>
      <c r="O17" s="12"/>
    </row>
    <row r="18" spans="1:15" s="11" customFormat="1" ht="15">
      <c r="A18" s="13"/>
      <c r="B18" s="13"/>
      <c r="C18" s="13"/>
      <c r="D18" s="39"/>
      <c r="E18" s="12"/>
      <c r="F18" s="13"/>
      <c r="G18" s="13"/>
      <c r="H18" s="14"/>
      <c r="I18" s="42">
        <f>IF(H18&gt;0,IF(B18="INTI",E18,0),0)</f>
        <v>0</v>
      </c>
      <c r="J18" s="20"/>
      <c r="K18" s="20"/>
      <c r="L18" s="13"/>
      <c r="M18" s="29"/>
      <c r="N18" s="13"/>
      <c r="O18" s="12"/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>
      <c r="L20" s="35"/>
      <c r="M20" s="36"/>
      <c r="N20" s="37"/>
      <c r="O20" s="38"/>
    </row>
  </sheetData>
  <mergeCells count="2">
    <mergeCell ref="A1:D1"/>
    <mergeCell ref="M8:O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0"/>
  <sheetViews>
    <sheetView workbookViewId="0">
      <selection activeCell="B22" sqref="B22"/>
    </sheetView>
  </sheetViews>
  <sheetFormatPr baseColWidth="10" defaultRowHeight="12.75"/>
  <cols>
    <col min="1" max="1" width="13.7109375" style="3" customWidth="1"/>
    <col min="2" max="2" width="15.28515625" style="3" customWidth="1"/>
    <col min="3" max="3" width="14" style="3" customWidth="1"/>
    <col min="4" max="4" width="33" style="3" customWidth="1"/>
    <col min="5" max="5" width="19.42578125" style="3" customWidth="1"/>
    <col min="6" max="6" width="25.8554687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37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37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37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37" ht="15.75">
      <c r="A4" s="7" t="s">
        <v>5</v>
      </c>
      <c r="B4" s="7"/>
      <c r="C4" s="124" t="s">
        <v>238</v>
      </c>
      <c r="D4" s="124"/>
      <c r="E4" s="124"/>
      <c r="F4" s="124"/>
      <c r="G4" s="124"/>
      <c r="H4" s="124"/>
      <c r="I4" s="124"/>
      <c r="J4" s="124"/>
      <c r="K4" s="22"/>
      <c r="L4" s="25"/>
      <c r="M4" s="30"/>
      <c r="N4" s="62"/>
      <c r="O4" s="63"/>
    </row>
    <row r="5" spans="1:237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37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37" ht="17.25" customHeight="1">
      <c r="F7" s="1"/>
      <c r="G7" s="1"/>
      <c r="H7" s="2"/>
      <c r="I7" s="2"/>
      <c r="J7" s="2"/>
      <c r="K7" s="22"/>
      <c r="L7" s="25"/>
      <c r="M7" s="30"/>
    </row>
    <row r="8" spans="1:237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37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37" s="55" customFormat="1" ht="14.25">
      <c r="A10" s="100">
        <v>48</v>
      </c>
      <c r="B10" s="100" t="s">
        <v>230</v>
      </c>
      <c r="C10" s="100" t="s">
        <v>34</v>
      </c>
      <c r="D10" s="57" t="s">
        <v>231</v>
      </c>
      <c r="E10" s="56">
        <f>24840*850</f>
        <v>21114000</v>
      </c>
      <c r="F10" s="100" t="s">
        <v>232</v>
      </c>
      <c r="G10" s="48"/>
      <c r="H10" s="101">
        <v>45331</v>
      </c>
      <c r="I10" s="42"/>
      <c r="J10" s="53"/>
      <c r="K10" s="53"/>
      <c r="L10" s="100" t="s">
        <v>44</v>
      </c>
      <c r="M10" s="101">
        <v>45370</v>
      </c>
      <c r="N10" s="100" t="s">
        <v>232</v>
      </c>
      <c r="O10" s="102" t="s">
        <v>233</v>
      </c>
    </row>
    <row r="11" spans="1:237" s="55" customFormat="1" ht="14.25">
      <c r="A11" s="73"/>
      <c r="B11" s="73"/>
      <c r="C11" s="73"/>
      <c r="D11" s="58" t="s">
        <v>234</v>
      </c>
      <c r="E11" s="56">
        <f>12500*850</f>
        <v>10625000</v>
      </c>
      <c r="F11" s="73"/>
      <c r="G11" s="48"/>
      <c r="H11" s="81"/>
      <c r="I11" s="42"/>
      <c r="J11" s="53"/>
      <c r="K11" s="53"/>
      <c r="L11" s="73"/>
      <c r="M11" s="81"/>
      <c r="N11" s="73"/>
      <c r="O11" s="92"/>
    </row>
    <row r="12" spans="1:237" s="55" customFormat="1" ht="14.25">
      <c r="A12" s="71">
        <v>48</v>
      </c>
      <c r="B12" s="71" t="s">
        <v>230</v>
      </c>
      <c r="C12" s="71" t="s">
        <v>34</v>
      </c>
      <c r="D12" s="58" t="s">
        <v>235</v>
      </c>
      <c r="E12" s="56" t="s">
        <v>236</v>
      </c>
      <c r="F12" s="44"/>
      <c r="G12" s="48"/>
      <c r="H12" s="74">
        <v>45510</v>
      </c>
      <c r="I12" s="42"/>
      <c r="J12" s="53"/>
      <c r="K12" s="53"/>
      <c r="L12" s="71" t="s">
        <v>132</v>
      </c>
      <c r="M12" s="54"/>
      <c r="N12" s="44"/>
      <c r="O12" s="56"/>
      <c r="IC12" s="11"/>
    </row>
    <row r="13" spans="1:237" s="55" customFormat="1" ht="14.25">
      <c r="A13" s="73"/>
      <c r="B13" s="73"/>
      <c r="C13" s="73"/>
      <c r="D13" s="58" t="s">
        <v>237</v>
      </c>
      <c r="E13" s="56">
        <v>436548</v>
      </c>
      <c r="F13" s="44"/>
      <c r="G13" s="48"/>
      <c r="H13" s="76"/>
      <c r="I13" s="42"/>
      <c r="J13" s="53"/>
      <c r="K13" s="53"/>
      <c r="L13" s="73"/>
      <c r="M13" s="98"/>
      <c r="N13" s="44"/>
      <c r="O13" s="56"/>
    </row>
    <row r="14" spans="1:237" s="11" customFormat="1" ht="15">
      <c r="A14" s="44"/>
      <c r="B14" s="44"/>
      <c r="C14" s="44"/>
      <c r="D14" s="39"/>
      <c r="E14" s="56"/>
      <c r="F14" s="44"/>
      <c r="G14" s="44"/>
      <c r="H14" s="14"/>
      <c r="I14" s="42"/>
      <c r="J14" s="20"/>
      <c r="K14" s="20"/>
      <c r="L14" s="44"/>
      <c r="M14" s="14"/>
      <c r="N14" s="44"/>
      <c r="O14" s="56"/>
      <c r="IC14" s="64" t="s">
        <v>17</v>
      </c>
    </row>
    <row r="15" spans="1:237" s="11" customFormat="1" ht="15">
      <c r="A15" s="44"/>
      <c r="B15" s="44"/>
      <c r="C15" s="44"/>
      <c r="D15" s="39"/>
      <c r="E15" s="56"/>
      <c r="F15" s="44"/>
      <c r="G15" s="13"/>
      <c r="H15" s="14"/>
      <c r="I15" s="42"/>
      <c r="J15" s="20"/>
      <c r="K15" s="20"/>
      <c r="L15" s="44"/>
      <c r="M15" s="14"/>
      <c r="N15" s="44"/>
      <c r="O15" s="56"/>
    </row>
    <row r="16" spans="1:237" s="11" customFormat="1" ht="15">
      <c r="A16" s="44"/>
      <c r="B16" s="44"/>
      <c r="C16" s="44"/>
      <c r="D16" s="39"/>
      <c r="E16" s="12"/>
      <c r="F16" s="44"/>
      <c r="G16" s="13"/>
      <c r="H16" s="14"/>
      <c r="I16" s="42"/>
      <c r="J16" s="20"/>
      <c r="K16" s="20"/>
      <c r="L16" s="44"/>
      <c r="M16" s="14"/>
      <c r="N16" s="44"/>
      <c r="O16" s="12"/>
      <c r="IC16" s="64" t="s">
        <v>18</v>
      </c>
    </row>
    <row r="17" spans="1:15" s="11" customFormat="1" ht="15">
      <c r="A17" s="44"/>
      <c r="B17" s="44"/>
      <c r="C17" s="13"/>
      <c r="D17" s="39"/>
      <c r="E17" s="12"/>
      <c r="F17" s="13"/>
      <c r="G17" s="13"/>
      <c r="H17" s="14"/>
      <c r="I17" s="42"/>
      <c r="J17" s="20"/>
      <c r="K17" s="20"/>
      <c r="L17" s="44"/>
      <c r="M17" s="14"/>
      <c r="N17" s="44"/>
      <c r="O17" s="12"/>
    </row>
    <row r="18" spans="1:15" s="11" customFormat="1" ht="15">
      <c r="A18" s="44"/>
      <c r="B18" s="44"/>
      <c r="C18" s="13"/>
      <c r="D18" s="39"/>
      <c r="E18" s="12"/>
      <c r="F18" s="13"/>
      <c r="G18" s="13"/>
      <c r="H18" s="14"/>
      <c r="I18" s="42"/>
      <c r="J18" s="20"/>
      <c r="K18" s="20"/>
      <c r="L18" s="44"/>
      <c r="M18" s="29"/>
      <c r="N18" s="13"/>
      <c r="O18" s="12"/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 ht="15">
      <c r="A20" s="13"/>
      <c r="B20" s="13"/>
      <c r="C20" s="13"/>
      <c r="D20" s="39"/>
      <c r="E20" s="12"/>
      <c r="F20" s="13"/>
      <c r="G20" s="13"/>
      <c r="H20" s="14"/>
      <c r="I20" s="42">
        <f>IF(H20&gt;0,IF(B20="INTI",E20,0),0)</f>
        <v>0</v>
      </c>
      <c r="J20" s="20"/>
      <c r="K20" s="20"/>
      <c r="L20" s="13"/>
      <c r="M20" s="29"/>
      <c r="N20" s="13"/>
      <c r="O20" s="12"/>
    </row>
    <row r="21" spans="1:15" s="11" customFormat="1" ht="15">
      <c r="A21" s="13"/>
      <c r="B21" s="13"/>
      <c r="C21" s="13"/>
      <c r="D21" s="39"/>
      <c r="E21" s="12"/>
      <c r="F21" s="13"/>
      <c r="G21" s="13"/>
      <c r="H21" s="14"/>
      <c r="I21" s="42">
        <f>IF(H21&gt;0,IF(B21="INTI",E21,0),0)</f>
        <v>0</v>
      </c>
      <c r="J21" s="20"/>
      <c r="K21" s="20"/>
      <c r="L21" s="13"/>
      <c r="M21" s="29"/>
      <c r="N21" s="13"/>
      <c r="O21" s="12"/>
    </row>
    <row r="22" spans="1:15" s="11" customFormat="1" ht="15">
      <c r="A22" s="13"/>
      <c r="B22" s="13"/>
      <c r="C22" s="13"/>
      <c r="D22" s="39"/>
      <c r="E22" s="12"/>
      <c r="F22" s="13"/>
      <c r="G22" s="13"/>
      <c r="H22" s="14"/>
      <c r="I22" s="42">
        <f>IF(H22&gt;0,IF(B22="INTI",E22,0),0)</f>
        <v>0</v>
      </c>
      <c r="J22" s="20"/>
      <c r="K22" s="20"/>
      <c r="L22" s="13"/>
      <c r="M22" s="29"/>
      <c r="N22" s="13"/>
      <c r="O22" s="12"/>
    </row>
    <row r="23" spans="1:15" s="11" customFormat="1" ht="15">
      <c r="A23" s="13"/>
      <c r="B23" s="13"/>
      <c r="C23" s="13"/>
      <c r="D23" s="39"/>
      <c r="E23" s="12"/>
      <c r="F23" s="13"/>
      <c r="G23" s="13"/>
      <c r="H23" s="14"/>
      <c r="I23" s="42">
        <f>IF(H23&gt;0,IF(B23="INTI",E23,0),0)</f>
        <v>0</v>
      </c>
      <c r="J23" s="20"/>
      <c r="K23" s="20"/>
      <c r="L23" s="13"/>
      <c r="M23" s="29"/>
      <c r="N23" s="13"/>
      <c r="O23" s="12"/>
    </row>
    <row r="24" spans="1:15" s="11" customFormat="1" ht="15">
      <c r="A24" s="13"/>
      <c r="B24" s="13"/>
      <c r="C24" s="13"/>
      <c r="D24" s="39"/>
      <c r="E24" s="12"/>
      <c r="F24" s="13"/>
      <c r="G24" s="13"/>
      <c r="H24" s="14"/>
      <c r="I24" s="42">
        <f>IF(H24&gt;0,IF(B24="INTI",E24,0),0)</f>
        <v>0</v>
      </c>
      <c r="J24" s="20"/>
      <c r="K24" s="20"/>
      <c r="L24" s="13"/>
      <c r="M24" s="29"/>
      <c r="N24" s="13"/>
      <c r="O24" s="12"/>
    </row>
    <row r="25" spans="1:15" s="11" customFormat="1">
      <c r="L25" s="35"/>
      <c r="M25" s="36"/>
      <c r="N25" s="37"/>
      <c r="O25" s="38"/>
    </row>
    <row r="26" spans="1:15" s="11" customFormat="1">
      <c r="L26" s="35"/>
      <c r="M26" s="36"/>
      <c r="N26" s="37"/>
      <c r="O26" s="38"/>
    </row>
    <row r="27" spans="1:15" s="11" customFormat="1">
      <c r="L27" s="35"/>
      <c r="M27" s="36"/>
      <c r="N27" s="37"/>
      <c r="O27" s="38"/>
    </row>
    <row r="28" spans="1:15" s="11" customFormat="1">
      <c r="L28" s="35"/>
      <c r="M28" s="36"/>
      <c r="N28" s="37"/>
      <c r="O28" s="38"/>
    </row>
    <row r="29" spans="1:15" s="11" customFormat="1">
      <c r="L29" s="35"/>
      <c r="M29" s="36"/>
      <c r="N29" s="37"/>
      <c r="O29" s="38"/>
    </row>
    <row r="30" spans="1:15" s="11" customFormat="1">
      <c r="L30" s="35"/>
      <c r="M30" s="36"/>
      <c r="N30" s="37"/>
      <c r="O30" s="38"/>
    </row>
  </sheetData>
  <mergeCells count="17">
    <mergeCell ref="O10:O11"/>
    <mergeCell ref="A12:A13"/>
    <mergeCell ref="B12:B13"/>
    <mergeCell ref="C12:C13"/>
    <mergeCell ref="H12:H13"/>
    <mergeCell ref="L12:L13"/>
    <mergeCell ref="F10:F11"/>
    <mergeCell ref="A10:A11"/>
    <mergeCell ref="B10:B11"/>
    <mergeCell ref="C10:C11"/>
    <mergeCell ref="H10:H11"/>
    <mergeCell ref="L10:L11"/>
    <mergeCell ref="M10:M11"/>
    <mergeCell ref="N10:N11"/>
    <mergeCell ref="A1:D1"/>
    <mergeCell ref="M8:O8"/>
    <mergeCell ref="C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27"/>
  <sheetViews>
    <sheetView workbookViewId="0">
      <selection activeCell="L12" sqref="L12"/>
    </sheetView>
  </sheetViews>
  <sheetFormatPr baseColWidth="10" defaultRowHeight="12.75"/>
  <cols>
    <col min="1" max="1" width="13.7109375" style="3" customWidth="1"/>
    <col min="2" max="2" width="19.42578125" style="3" customWidth="1"/>
    <col min="3" max="3" width="14" style="3" customWidth="1"/>
    <col min="4" max="4" width="27.7109375" style="3" customWidth="1"/>
    <col min="5" max="5" width="20.5703125" style="3" customWidth="1"/>
    <col min="6" max="6" width="18.5703125" style="3" customWidth="1"/>
    <col min="7" max="7" width="14.5703125" style="3" hidden="1" customWidth="1"/>
    <col min="8" max="8" width="17.42578125" style="3" customWidth="1"/>
    <col min="9" max="9" width="17" style="3" hidden="1" customWidth="1"/>
    <col min="10" max="10" width="11.42578125" style="3"/>
    <col min="11" max="11" width="15.28515625" style="3" customWidth="1"/>
    <col min="12" max="12" width="17.7109375" style="24" customWidth="1"/>
    <col min="13" max="13" width="16.5703125" style="31" customWidth="1"/>
    <col min="14" max="14" width="25.42578125" style="33" customWidth="1"/>
    <col min="15" max="15" width="17.28515625" style="19" customWidth="1"/>
    <col min="16" max="16384" width="11.42578125" style="3"/>
  </cols>
  <sheetData>
    <row r="1" spans="1:240" ht="15.75">
      <c r="A1" s="82" t="s">
        <v>19</v>
      </c>
      <c r="B1" s="82"/>
      <c r="C1" s="82"/>
      <c r="D1" s="82"/>
      <c r="E1" s="6"/>
      <c r="F1" s="6"/>
      <c r="G1" s="6"/>
      <c r="H1" s="6"/>
      <c r="I1" s="6"/>
      <c r="J1" s="6"/>
      <c r="K1" s="22"/>
      <c r="L1" s="25"/>
      <c r="M1" s="30"/>
      <c r="N1" s="32"/>
      <c r="O1" s="27"/>
    </row>
    <row r="2" spans="1:240" ht="15.75">
      <c r="A2" s="18"/>
      <c r="B2" s="18"/>
      <c r="C2" s="18"/>
      <c r="D2" s="18"/>
      <c r="E2" s="6"/>
      <c r="F2" s="6"/>
      <c r="G2" s="6"/>
      <c r="H2" s="6"/>
      <c r="I2" s="6"/>
      <c r="J2" s="6"/>
      <c r="K2" s="22"/>
      <c r="L2" s="25"/>
      <c r="M2" s="30"/>
      <c r="N2" s="28"/>
      <c r="O2" s="2"/>
    </row>
    <row r="3" spans="1:240" ht="15.75" customHeight="1">
      <c r="F3" s="6"/>
      <c r="G3" s="59"/>
      <c r="H3" s="2"/>
      <c r="I3" s="2"/>
      <c r="J3" s="2"/>
      <c r="K3" s="22"/>
      <c r="L3" s="25"/>
      <c r="M3" s="30"/>
      <c r="N3" s="62"/>
      <c r="O3" s="63"/>
    </row>
    <row r="4" spans="1:240" ht="15.75">
      <c r="A4" s="7" t="s">
        <v>5</v>
      </c>
      <c r="B4" s="7"/>
      <c r="C4" s="87" t="s">
        <v>247</v>
      </c>
      <c r="D4" s="87"/>
      <c r="E4" s="87"/>
      <c r="F4" s="49"/>
      <c r="G4" s="50"/>
      <c r="H4" s="2"/>
      <c r="I4" s="2"/>
      <c r="J4" s="2"/>
      <c r="K4" s="22"/>
      <c r="L4" s="25"/>
      <c r="M4" s="30"/>
      <c r="N4" s="62"/>
      <c r="O4" s="63"/>
    </row>
    <row r="5" spans="1:240" ht="15.75">
      <c r="A5" s="7"/>
      <c r="B5" s="7"/>
      <c r="C5" s="7"/>
      <c r="D5" s="7"/>
      <c r="F5" s="1"/>
      <c r="G5" s="2"/>
      <c r="H5" s="2"/>
      <c r="I5" s="2"/>
      <c r="J5" s="2"/>
      <c r="K5" s="60"/>
      <c r="L5" s="61"/>
      <c r="M5" s="30"/>
      <c r="N5" s="40"/>
      <c r="O5" s="2"/>
    </row>
    <row r="6" spans="1:240" ht="15.75">
      <c r="A6" s="7"/>
      <c r="B6" s="7"/>
      <c r="C6" s="7"/>
      <c r="D6" s="7"/>
      <c r="F6" s="51"/>
      <c r="G6" s="52"/>
      <c r="H6" s="2"/>
      <c r="I6" s="2"/>
      <c r="J6" s="2"/>
      <c r="K6" s="60"/>
      <c r="L6" s="61"/>
      <c r="M6" s="30"/>
      <c r="N6" s="45"/>
      <c r="O6" s="2"/>
    </row>
    <row r="7" spans="1:240" ht="17.25" customHeight="1">
      <c r="F7" s="1"/>
      <c r="G7" s="1"/>
      <c r="H7" s="2"/>
      <c r="I7" s="2"/>
      <c r="J7" s="2"/>
      <c r="K7" s="22"/>
      <c r="L7" s="25"/>
      <c r="M7" s="30"/>
    </row>
    <row r="8" spans="1:240" ht="15" customHeight="1">
      <c r="A8" s="8"/>
      <c r="B8" s="8"/>
      <c r="C8" s="8"/>
      <c r="D8" s="46"/>
      <c r="E8" s="8"/>
      <c r="F8" s="5"/>
      <c r="G8" s="5"/>
      <c r="H8" s="4"/>
      <c r="I8" s="41" t="s">
        <v>10</v>
      </c>
      <c r="J8" s="4"/>
      <c r="K8" s="8"/>
      <c r="L8" s="23"/>
      <c r="M8" s="83" t="s">
        <v>4</v>
      </c>
      <c r="N8" s="84"/>
      <c r="O8" s="85"/>
    </row>
    <row r="9" spans="1:240" ht="38.25">
      <c r="A9" s="43" t="s">
        <v>12</v>
      </c>
      <c r="B9" s="9" t="s">
        <v>8</v>
      </c>
      <c r="C9" s="9" t="s">
        <v>0</v>
      </c>
      <c r="D9" s="9" t="s">
        <v>1</v>
      </c>
      <c r="E9" s="9" t="s">
        <v>11</v>
      </c>
      <c r="F9" s="9" t="s">
        <v>2</v>
      </c>
      <c r="G9" s="9" t="s">
        <v>15</v>
      </c>
      <c r="H9" s="9" t="s">
        <v>9</v>
      </c>
      <c r="I9" s="43" t="s">
        <v>16</v>
      </c>
      <c r="J9" s="9" t="s">
        <v>13</v>
      </c>
      <c r="K9" s="9" t="s">
        <v>14</v>
      </c>
      <c r="L9" s="9" t="s">
        <v>6</v>
      </c>
      <c r="M9" s="10" t="s">
        <v>7</v>
      </c>
      <c r="N9" s="9" t="s">
        <v>2</v>
      </c>
      <c r="O9" s="26" t="s">
        <v>3</v>
      </c>
    </row>
    <row r="10" spans="1:240" s="55" customFormat="1" ht="51">
      <c r="A10" s="44">
        <v>51</v>
      </c>
      <c r="B10" s="44" t="s">
        <v>239</v>
      </c>
      <c r="C10" s="44" t="s">
        <v>33</v>
      </c>
      <c r="D10" s="57" t="s">
        <v>240</v>
      </c>
      <c r="E10" s="56">
        <f>45455000*1.105</f>
        <v>50227775</v>
      </c>
      <c r="F10" s="44" t="s">
        <v>241</v>
      </c>
      <c r="G10" s="48"/>
      <c r="H10" s="54">
        <v>45455</v>
      </c>
      <c r="I10" s="42"/>
      <c r="J10" s="20"/>
      <c r="K10" s="20"/>
      <c r="L10" s="44" t="s">
        <v>242</v>
      </c>
      <c r="M10" s="54">
        <v>45455</v>
      </c>
      <c r="N10" s="44" t="s">
        <v>241</v>
      </c>
      <c r="O10" s="56">
        <f>45455000*1.105</f>
        <v>50227775</v>
      </c>
    </row>
    <row r="11" spans="1:240" s="55" customFormat="1" ht="38.25">
      <c r="A11" s="44">
        <v>51</v>
      </c>
      <c r="B11" s="44" t="s">
        <v>243</v>
      </c>
      <c r="C11" s="44" t="s">
        <v>58</v>
      </c>
      <c r="D11" s="57" t="s">
        <v>246</v>
      </c>
      <c r="E11" s="56">
        <f>19608.22*950</f>
        <v>18627809</v>
      </c>
      <c r="F11" s="44" t="s">
        <v>244</v>
      </c>
      <c r="G11" s="48"/>
      <c r="H11" s="98">
        <v>45502</v>
      </c>
      <c r="I11" s="42"/>
      <c r="J11" s="20"/>
      <c r="K11" s="20"/>
      <c r="L11" s="44" t="s">
        <v>248</v>
      </c>
      <c r="M11" s="98">
        <v>45502</v>
      </c>
      <c r="N11" s="44" t="s">
        <v>244</v>
      </c>
      <c r="O11" s="56" t="s">
        <v>245</v>
      </c>
    </row>
    <row r="12" spans="1:240" s="55" customFormat="1" ht="14.25">
      <c r="A12" s="44"/>
      <c r="B12" s="44"/>
      <c r="C12" s="44"/>
      <c r="D12" s="58"/>
      <c r="E12" s="56"/>
      <c r="F12" s="44"/>
      <c r="G12" s="48"/>
      <c r="H12" s="98"/>
      <c r="I12" s="42"/>
      <c r="J12" s="20"/>
      <c r="K12" s="20"/>
      <c r="L12" s="44"/>
      <c r="M12" s="54"/>
      <c r="N12" s="44"/>
      <c r="O12" s="56"/>
      <c r="IF12" s="11"/>
    </row>
    <row r="13" spans="1:240" s="55" customFormat="1" ht="14.25">
      <c r="A13" s="44"/>
      <c r="B13" s="44"/>
      <c r="C13" s="44"/>
      <c r="D13" s="58"/>
      <c r="E13" s="56"/>
      <c r="F13" s="44"/>
      <c r="G13" s="48"/>
      <c r="H13" s="98"/>
      <c r="I13" s="42"/>
      <c r="J13" s="20"/>
      <c r="K13" s="20"/>
      <c r="L13" s="44"/>
      <c r="M13" s="98"/>
      <c r="N13" s="44"/>
      <c r="O13" s="56"/>
    </row>
    <row r="14" spans="1:240" s="11" customFormat="1" ht="15">
      <c r="A14" s="44"/>
      <c r="B14" s="44"/>
      <c r="C14" s="44"/>
      <c r="D14" s="39"/>
      <c r="E14" s="56"/>
      <c r="F14" s="44"/>
      <c r="G14" s="44"/>
      <c r="H14" s="14"/>
      <c r="I14" s="42"/>
      <c r="J14" s="20"/>
      <c r="K14" s="20"/>
      <c r="L14" s="44"/>
      <c r="M14" s="14"/>
      <c r="N14" s="44"/>
      <c r="O14" s="56"/>
      <c r="IF14" s="64" t="s">
        <v>17</v>
      </c>
    </row>
    <row r="15" spans="1:240" s="11" customFormat="1" ht="15">
      <c r="A15" s="44"/>
      <c r="B15" s="44"/>
      <c r="C15" s="44"/>
      <c r="D15" s="39"/>
      <c r="E15" s="56"/>
      <c r="F15" s="44"/>
      <c r="G15" s="13"/>
      <c r="H15" s="14"/>
      <c r="I15" s="42"/>
      <c r="J15" s="20"/>
      <c r="K15" s="20"/>
      <c r="L15" s="44"/>
      <c r="M15" s="14"/>
      <c r="N15" s="44"/>
      <c r="O15" s="56"/>
    </row>
    <row r="16" spans="1:240" s="11" customFormat="1" ht="15">
      <c r="A16" s="44"/>
      <c r="B16" s="44"/>
      <c r="C16" s="44"/>
      <c r="D16" s="39"/>
      <c r="E16" s="12"/>
      <c r="F16" s="44"/>
      <c r="G16" s="13"/>
      <c r="H16" s="14"/>
      <c r="I16" s="42"/>
      <c r="J16" s="20"/>
      <c r="K16" s="20"/>
      <c r="L16" s="44"/>
      <c r="M16" s="14"/>
      <c r="N16" s="44"/>
      <c r="O16" s="12"/>
      <c r="IF16" s="64" t="s">
        <v>18</v>
      </c>
    </row>
    <row r="17" spans="1:15" s="11" customFormat="1" ht="15">
      <c r="A17" s="44"/>
      <c r="B17" s="44"/>
      <c r="C17" s="13"/>
      <c r="D17" s="39"/>
      <c r="E17" s="12"/>
      <c r="F17" s="13"/>
      <c r="G17" s="13"/>
      <c r="H17" s="14"/>
      <c r="I17" s="42"/>
      <c r="J17" s="20"/>
      <c r="K17" s="20"/>
      <c r="L17" s="44"/>
      <c r="M17" s="14"/>
      <c r="N17" s="44"/>
      <c r="O17" s="12"/>
    </row>
    <row r="18" spans="1:15" s="11" customFormat="1" ht="15">
      <c r="A18" s="44"/>
      <c r="B18" s="44"/>
      <c r="C18" s="13"/>
      <c r="D18" s="39"/>
      <c r="E18" s="12"/>
      <c r="F18" s="13"/>
      <c r="G18" s="13"/>
      <c r="H18" s="14"/>
      <c r="I18" s="42"/>
      <c r="J18" s="20"/>
      <c r="K18" s="20"/>
      <c r="L18" s="44"/>
      <c r="M18" s="29"/>
      <c r="N18" s="13"/>
      <c r="O18" s="12"/>
    </row>
    <row r="19" spans="1:15" s="11" customFormat="1" ht="15">
      <c r="A19" s="13"/>
      <c r="B19" s="13"/>
      <c r="C19" s="13"/>
      <c r="D19" s="39"/>
      <c r="E19" s="12"/>
      <c r="F19" s="13"/>
      <c r="G19" s="13"/>
      <c r="H19" s="14"/>
      <c r="I19" s="42">
        <f>IF(H19&gt;0,IF(B19="INTI",E19,0),0)</f>
        <v>0</v>
      </c>
      <c r="J19" s="20"/>
      <c r="K19" s="20"/>
      <c r="L19" s="13"/>
      <c r="M19" s="29"/>
      <c r="N19" s="13"/>
      <c r="O19" s="12"/>
    </row>
    <row r="20" spans="1:15" s="11" customFormat="1" ht="15">
      <c r="A20" s="13"/>
      <c r="B20" s="13"/>
      <c r="C20" s="13"/>
      <c r="D20" s="39"/>
      <c r="E20" s="12"/>
      <c r="F20" s="13"/>
      <c r="G20" s="13"/>
      <c r="H20" s="14"/>
      <c r="I20" s="42">
        <f>IF(H20&gt;0,IF(B20="INTI",E20,0),0)</f>
        <v>0</v>
      </c>
      <c r="J20" s="20"/>
      <c r="K20" s="20"/>
      <c r="L20" s="13"/>
      <c r="M20" s="29"/>
      <c r="N20" s="13"/>
      <c r="O20" s="12"/>
    </row>
    <row r="21" spans="1:15" s="11" customFormat="1" ht="15">
      <c r="A21" s="13"/>
      <c r="B21" s="13"/>
      <c r="C21" s="13"/>
      <c r="D21" s="39"/>
      <c r="E21" s="12"/>
      <c r="F21" s="13"/>
      <c r="G21" s="13"/>
      <c r="H21" s="14"/>
      <c r="I21" s="42">
        <f>IF(H21&gt;0,IF(B21="INTI",E21,0),0)</f>
        <v>0</v>
      </c>
      <c r="J21" s="20"/>
      <c r="K21" s="20"/>
      <c r="L21" s="13"/>
      <c r="M21" s="29"/>
      <c r="N21" s="13"/>
      <c r="O21" s="12"/>
    </row>
    <row r="22" spans="1:15" s="11" customFormat="1" ht="15">
      <c r="A22" s="13"/>
      <c r="B22" s="13"/>
      <c r="C22" s="13"/>
      <c r="D22" s="39"/>
      <c r="E22" s="12"/>
      <c r="F22" s="13"/>
      <c r="G22" s="13"/>
      <c r="H22" s="14"/>
      <c r="I22" s="42">
        <f>IF(H22&gt;0,IF(B22="INTI",E22,0),0)</f>
        <v>0</v>
      </c>
      <c r="J22" s="20"/>
      <c r="K22" s="20"/>
      <c r="L22" s="13"/>
      <c r="M22" s="29"/>
      <c r="N22" s="13"/>
      <c r="O22" s="12"/>
    </row>
    <row r="23" spans="1:15" s="11" customFormat="1" ht="15">
      <c r="A23" s="13"/>
      <c r="B23" s="13"/>
      <c r="C23" s="13"/>
      <c r="D23" s="39"/>
      <c r="E23" s="12"/>
      <c r="F23" s="13"/>
      <c r="G23" s="13"/>
      <c r="H23" s="14"/>
      <c r="I23" s="42">
        <f>IF(H23&gt;0,IF(B23="INTI",E23,0),0)</f>
        <v>0</v>
      </c>
      <c r="J23" s="20"/>
      <c r="K23" s="20"/>
      <c r="L23" s="13"/>
      <c r="M23" s="29"/>
      <c r="N23" s="13"/>
      <c r="O23" s="12"/>
    </row>
    <row r="24" spans="1:15" s="11" customFormat="1">
      <c r="L24" s="35"/>
      <c r="M24" s="36"/>
      <c r="N24" s="37"/>
      <c r="O24" s="38"/>
    </row>
    <row r="25" spans="1:15" s="11" customFormat="1">
      <c r="L25" s="35"/>
      <c r="M25" s="36"/>
      <c r="N25" s="37"/>
      <c r="O25" s="38"/>
    </row>
    <row r="26" spans="1:15" s="11" customFormat="1">
      <c r="L26" s="35"/>
      <c r="M26" s="36"/>
      <c r="N26" s="37"/>
      <c r="O26" s="38"/>
    </row>
    <row r="27" spans="1:15" s="11" customFormat="1">
      <c r="L27" s="35"/>
      <c r="M27" s="36"/>
      <c r="N27" s="37"/>
      <c r="O27" s="38"/>
    </row>
  </sheetData>
  <mergeCells count="2">
    <mergeCell ref="A1:D1"/>
    <mergeCell ref="M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PASN 007</vt:lpstr>
      <vt:lpstr>PASN 009</vt:lpstr>
      <vt:lpstr>PASN 014</vt:lpstr>
      <vt:lpstr>PASN 025</vt:lpstr>
      <vt:lpstr>PASN 030</vt:lpstr>
      <vt:lpstr>PASN 032</vt:lpstr>
      <vt:lpstr>PASN 033</vt:lpstr>
      <vt:lpstr>PASN 034</vt:lpstr>
      <vt:lpstr>PASN 038</vt:lpstr>
      <vt:lpstr>PASN 040</vt:lpstr>
      <vt:lpstr>PASN 041</vt:lpstr>
      <vt:lpstr>PASN 047</vt:lpstr>
      <vt:lpstr>PASN 048</vt:lpstr>
      <vt:lpstr>PASN 051</vt:lpstr>
      <vt:lpstr>'PASN 007'!Títulos_a_imprimir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pcabo</dc:creator>
  <cp:lastModifiedBy>Administrador</cp:lastModifiedBy>
  <cp:lastPrinted>2018-06-05T18:10:28Z</cp:lastPrinted>
  <dcterms:created xsi:type="dcterms:W3CDTF">2004-08-23T19:05:12Z</dcterms:created>
  <dcterms:modified xsi:type="dcterms:W3CDTF">2024-08-22T16:28:23Z</dcterms:modified>
</cp:coreProperties>
</file>